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300" windowWidth="19740" windowHeight="7620"/>
  </bookViews>
  <sheets>
    <sheet name="Krycí list" sheetId="1" r:id="rId1"/>
    <sheet name="Rekapitulace" sheetId="2" r:id="rId2"/>
    <sheet name="Položky" sheetId="3" r:id="rId3"/>
  </sheets>
  <definedNames>
    <definedName name="cisloobjektu">'Krycí list'!$A$5</definedName>
    <definedName name="cislostavby">'Krycí list'!$A$7</definedName>
    <definedName name="Datum">'Krycí list'!$B$27</definedName>
    <definedName name="Dil">Rekapitulace!$A$6</definedName>
    <definedName name="Dodavka">Rekapitulace!$G$15</definedName>
    <definedName name="Dodavka0">Položky!#REF!</definedName>
    <definedName name="HSV">Rekapitulace!$E$15</definedName>
    <definedName name="HSV0">Položky!#REF!</definedName>
    <definedName name="HZS">Rekapitulace!$I$15</definedName>
    <definedName name="HZS0">Položky!#REF!</definedName>
    <definedName name="JKSO">'Krycí list'!$G$2</definedName>
    <definedName name="MJ">'Krycí list'!$G$5</definedName>
    <definedName name="Mont">Rekapitulace!$H$15</definedName>
    <definedName name="Montaz0">Položky!#REF!</definedName>
    <definedName name="NazevDilu">Rekapitulace!$B$6</definedName>
    <definedName name="nazevobjektu">'Krycí list'!$C$5</definedName>
    <definedName name="nazevstavby">'Krycí list'!$C$7</definedName>
    <definedName name="_xlnm.Print_Titles" localSheetId="2">Položky!$1:$6</definedName>
    <definedName name="_xlnm.Print_Titles" localSheetId="1">Rekapitulace!$1:$6</definedName>
    <definedName name="Objednatel">'Krycí list'!$C$10</definedName>
    <definedName name="_xlnm.Print_Area" localSheetId="0">'Krycí list'!$A$1:$G$45</definedName>
    <definedName name="_xlnm.Print_Area" localSheetId="2">Položky!$A$1:$G$71</definedName>
    <definedName name="_xlnm.Print_Area" localSheetId="1">Rekapitulace!$A$1:$I$29</definedName>
    <definedName name="PocetMJ">'Krycí list'!$G$6</definedName>
    <definedName name="Poznamka">'Krycí list'!$B$37</definedName>
    <definedName name="Projektant">'Krycí list'!$C$8</definedName>
    <definedName name="PSV">Rekapitulace!$F$15</definedName>
    <definedName name="PSV0">Položky!#REF!</definedName>
    <definedName name="SazbaDPH1">'Krycí list'!$C$30</definedName>
    <definedName name="SazbaDPH2">'Krycí list'!$C$32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Rekapitulace!$H$28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list'!$G$11</definedName>
    <definedName name="Zaklad22">'Krycí list'!$F$32</definedName>
    <definedName name="Zaklad5">'Krycí list'!$F$30</definedName>
    <definedName name="Zhotovitel">'Krycí list'!$C$11:$E$11</definedName>
  </definedNames>
  <calcPr calcId="125725" fullCalcOnLoad="1"/>
</workbook>
</file>

<file path=xl/calcChain.xml><?xml version="1.0" encoding="utf-8"?>
<calcChain xmlns="http://schemas.openxmlformats.org/spreadsheetml/2006/main">
  <c r="D21" i="1"/>
  <c r="D20"/>
  <c r="D19"/>
  <c r="D18"/>
  <c r="D17"/>
  <c r="D16"/>
  <c r="D15"/>
  <c r="BE70" i="3"/>
  <c r="BD70"/>
  <c r="BC70"/>
  <c r="BB70"/>
  <c r="BA70"/>
  <c r="G70"/>
  <c r="BE69"/>
  <c r="BD69"/>
  <c r="BC69"/>
  <c r="BB69"/>
  <c r="BA69"/>
  <c r="G69"/>
  <c r="BE68"/>
  <c r="BD68"/>
  <c r="BC68"/>
  <c r="BB68"/>
  <c r="BA68"/>
  <c r="G68"/>
  <c r="BE67"/>
  <c r="BD67"/>
  <c r="BC67"/>
  <c r="BB67"/>
  <c r="BA67"/>
  <c r="G67"/>
  <c r="BE66"/>
  <c r="BD66"/>
  <c r="BC66"/>
  <c r="BB66"/>
  <c r="BA66"/>
  <c r="G66"/>
  <c r="BE65"/>
  <c r="BD65"/>
  <c r="BC65"/>
  <c r="BB65"/>
  <c r="BA65"/>
  <c r="G65"/>
  <c r="B14" i="2"/>
  <c r="A14"/>
  <c r="BE71" i="3"/>
  <c r="I14" i="2" s="1"/>
  <c r="BD71" i="3"/>
  <c r="H14" i="2" s="1"/>
  <c r="BC71" i="3"/>
  <c r="G14" i="2" s="1"/>
  <c r="BB71" i="3"/>
  <c r="F14" i="2" s="1"/>
  <c r="BA71" i="3"/>
  <c r="E14" i="2" s="1"/>
  <c r="G71" i="3"/>
  <c r="C71"/>
  <c r="BE62"/>
  <c r="BD62"/>
  <c r="BD63" s="1"/>
  <c r="H13" i="2" s="1"/>
  <c r="BC62" i="3"/>
  <c r="BA62"/>
  <c r="G62"/>
  <c r="BB62" s="1"/>
  <c r="BB63" s="1"/>
  <c r="F13" i="2" s="1"/>
  <c r="B13"/>
  <c r="A13"/>
  <c r="BE63" i="3"/>
  <c r="I13" i="2" s="1"/>
  <c r="BC63" i="3"/>
  <c r="G13" i="2" s="1"/>
  <c r="BA63" i="3"/>
  <c r="E13" i="2" s="1"/>
  <c r="C63" i="3"/>
  <c r="BE59"/>
  <c r="BD59"/>
  <c r="BC59"/>
  <c r="BA59"/>
  <c r="G59"/>
  <c r="BB59" s="1"/>
  <c r="BE29"/>
  <c r="BD29"/>
  <c r="BD60" s="1"/>
  <c r="H12" i="2" s="1"/>
  <c r="BC29" i="3"/>
  <c r="BA29"/>
  <c r="G29"/>
  <c r="BB29" s="1"/>
  <c r="BB60" s="1"/>
  <c r="F12" i="2" s="1"/>
  <c r="B12"/>
  <c r="A12"/>
  <c r="BE60" i="3"/>
  <c r="I12" i="2" s="1"/>
  <c r="BC60" i="3"/>
  <c r="G12" i="2" s="1"/>
  <c r="BA60" i="3"/>
  <c r="E12" i="2" s="1"/>
  <c r="C60" i="3"/>
  <c r="BE26"/>
  <c r="BD26"/>
  <c r="BD27" s="1"/>
  <c r="H11" i="2" s="1"/>
  <c r="BC26" i="3"/>
  <c r="BB26"/>
  <c r="BB27" s="1"/>
  <c r="F11" i="2" s="1"/>
  <c r="G26" i="3"/>
  <c r="BA26" s="1"/>
  <c r="BA27" s="1"/>
  <c r="E11" i="2" s="1"/>
  <c r="B11"/>
  <c r="A11"/>
  <c r="BE27" i="3"/>
  <c r="I11" i="2" s="1"/>
  <c r="BC27" i="3"/>
  <c r="G11" i="2" s="1"/>
  <c r="C27" i="3"/>
  <c r="BE22"/>
  <c r="BD22"/>
  <c r="BC22"/>
  <c r="BB22"/>
  <c r="G22"/>
  <c r="BA22" s="1"/>
  <c r="BE21"/>
  <c r="BD21"/>
  <c r="BD24" s="1"/>
  <c r="H10" i="2" s="1"/>
  <c r="BC21" i="3"/>
  <c r="BB21"/>
  <c r="BB24" s="1"/>
  <c r="F10" i="2" s="1"/>
  <c r="G21" i="3"/>
  <c r="BA21" s="1"/>
  <c r="B10" i="2"/>
  <c r="A10"/>
  <c r="BE24" i="3"/>
  <c r="I10" i="2" s="1"/>
  <c r="BC24" i="3"/>
  <c r="G10" i="2" s="1"/>
  <c r="C24" i="3"/>
  <c r="BE16"/>
  <c r="BD16"/>
  <c r="BD19" s="1"/>
  <c r="H9" i="2" s="1"/>
  <c r="BC16" i="3"/>
  <c r="BB16"/>
  <c r="BB19" s="1"/>
  <c r="F9" i="2" s="1"/>
  <c r="G16" i="3"/>
  <c r="BA16" s="1"/>
  <c r="BA19" s="1"/>
  <c r="E9" i="2" s="1"/>
  <c r="B9"/>
  <c r="A9"/>
  <c r="BE19" i="3"/>
  <c r="I9" i="2" s="1"/>
  <c r="BC19" i="3"/>
  <c r="G9" i="2" s="1"/>
  <c r="C19" i="3"/>
  <c r="BE13"/>
  <c r="BD13"/>
  <c r="BC13"/>
  <c r="BB13"/>
  <c r="G13"/>
  <c r="BA13" s="1"/>
  <c r="BE12"/>
  <c r="BD12"/>
  <c r="BD14" s="1"/>
  <c r="H8" i="2" s="1"/>
  <c r="BC12" i="3"/>
  <c r="BB12"/>
  <c r="BB14" s="1"/>
  <c r="F8" i="2" s="1"/>
  <c r="G12" i="3"/>
  <c r="BA12" s="1"/>
  <c r="BA14" s="1"/>
  <c r="E8" i="2" s="1"/>
  <c r="B8"/>
  <c r="A8"/>
  <c r="BE14" i="3"/>
  <c r="I8" i="2" s="1"/>
  <c r="BC14" i="3"/>
  <c r="G8" i="2" s="1"/>
  <c r="C14" i="3"/>
  <c r="BE9"/>
  <c r="BD9"/>
  <c r="BC9"/>
  <c r="BB9"/>
  <c r="G9"/>
  <c r="BA9" s="1"/>
  <c r="BE8"/>
  <c r="BD8"/>
  <c r="BD10" s="1"/>
  <c r="H7" i="2" s="1"/>
  <c r="BC8" i="3"/>
  <c r="BB8"/>
  <c r="BB10" s="1"/>
  <c r="F7" i="2" s="1"/>
  <c r="G8" i="3"/>
  <c r="BA8" s="1"/>
  <c r="B7" i="2"/>
  <c r="A7"/>
  <c r="BE10" i="3"/>
  <c r="I7" i="2" s="1"/>
  <c r="BC10" i="3"/>
  <c r="G7" i="2" s="1"/>
  <c r="G15" s="1"/>
  <c r="C18" i="1" s="1"/>
  <c r="C10" i="3"/>
  <c r="E4"/>
  <c r="C4"/>
  <c r="F3"/>
  <c r="C3"/>
  <c r="C2" i="2"/>
  <c r="C1"/>
  <c r="F33" i="1"/>
  <c r="C33"/>
  <c r="C31"/>
  <c r="C9"/>
  <c r="G7"/>
  <c r="D2"/>
  <c r="C2"/>
  <c r="I15" i="2" l="1"/>
  <c r="C21" i="1" s="1"/>
  <c r="F15" i="2"/>
  <c r="C16" i="1" s="1"/>
  <c r="H15" i="2"/>
  <c r="C17" i="1" s="1"/>
  <c r="BA10" i="3"/>
  <c r="E7" i="2" s="1"/>
  <c r="BA24" i="3"/>
  <c r="E10" i="2" s="1"/>
  <c r="G10" i="3"/>
  <c r="G14"/>
  <c r="G19"/>
  <c r="G24"/>
  <c r="G27"/>
  <c r="G60"/>
  <c r="G63"/>
  <c r="E15" i="2" l="1"/>
  <c r="C15" i="1" l="1"/>
  <c r="C19" s="1"/>
  <c r="C22" s="1"/>
  <c r="G27" i="2"/>
  <c r="I27" s="1"/>
  <c r="G26"/>
  <c r="I26" s="1"/>
  <c r="G21" i="1" s="1"/>
  <c r="G25" i="2"/>
  <c r="I25" s="1"/>
  <c r="G20" i="1" s="1"/>
  <c r="G24" i="2"/>
  <c r="I24" s="1"/>
  <c r="G19" i="1" s="1"/>
  <c r="G23" i="2"/>
  <c r="I23" s="1"/>
  <c r="G18" i="1" s="1"/>
  <c r="G22" i="2"/>
  <c r="I22" s="1"/>
  <c r="G17" i="1" s="1"/>
  <c r="G21" i="2"/>
  <c r="I21" s="1"/>
  <c r="G16" i="1" s="1"/>
  <c r="G20" i="2"/>
  <c r="I20" s="1"/>
  <c r="G15" i="1" l="1"/>
  <c r="H28" i="2"/>
  <c r="G23" i="1" s="1"/>
  <c r="G22" l="1"/>
  <c r="C23"/>
  <c r="F30" s="1"/>
  <c r="F31" l="1"/>
  <c r="F34" s="1"/>
</calcChain>
</file>

<file path=xl/sharedStrings.xml><?xml version="1.0" encoding="utf-8"?>
<sst xmlns="http://schemas.openxmlformats.org/spreadsheetml/2006/main" count="259" uniqueCount="179">
  <si>
    <t>Rozpočet</t>
  </si>
  <si>
    <t xml:space="preserve">JKSO </t>
  </si>
  <si>
    <t>Objekt</t>
  </si>
  <si>
    <t>Název objektu</t>
  </si>
  <si>
    <t xml:space="preserve">SKP </t>
  </si>
  <si>
    <t xml:space="preserve">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</si>
  <si>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</si>
  <si>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</si>
  <si>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</si>
  <si>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</si>
  <si>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</si>
  <si>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</si>
  <si>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</si>
  <si>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</si>
  <si>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</si>
  <si>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</si>
  <si>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</si>
  <si>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</si>
  <si>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</si>
  <si>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</si>
  <si>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</si>
  <si>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</si>
  <si>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</si>
  <si>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</si>
  <si>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</si>
  <si>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</si>
  <si>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</si>
  <si>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</si>
  <si>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</si>
  <si>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</si>
  <si>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</si>
  <si>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</si>
  <si>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</si>
  <si>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</si>
  <si>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</si>
  <si>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</si>
  <si>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</si>
  <si>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</si>
  <si>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</si>
  <si>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</si>
  <si>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</si>
  <si>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</si>
  <si>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</si>
  <si>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</si>
  <si>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</si>
  <si>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</si>
  <si>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</si>
  <si>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</si>
  <si>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>Stavba :</t>
  </si>
  <si>
    <t>Rozpočet :</t>
  </si>
  <si>
    <t>Objekt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</si>
  <si>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</si>
  <si>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</si>
  <si>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</si>
  <si>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</si>
  <si>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</si>
  <si>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</si>
  <si>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</si>
  <si>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</si>
  <si>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</si>
  <si>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</si>
  <si>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</si>
  <si>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</si>
  <si>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</si>
  <si>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</si>
  <si>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</si>
  <si>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</si>
  <si>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</si>
  <si>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</si>
  <si>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</si>
  <si>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</si>
  <si>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</si>
  <si>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</si>
  <si>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ks</t>
  </si>
  <si>
    <t>Celkem za</t>
  </si>
  <si>
    <t>SLEPÝ ROZPOČET</t>
  </si>
  <si>
    <t>Slepý rozpočet</t>
  </si>
  <si>
    <t>N10/25</t>
  </si>
  <si>
    <t>Objekt MMB Husova 5 Brno</t>
  </si>
  <si>
    <t>10/25</t>
  </si>
  <si>
    <t>Stavební úpravy objektu MMB</t>
  </si>
  <si>
    <t>801.61</t>
  </si>
  <si>
    <t>Výměna oken</t>
  </si>
  <si>
    <t>6</t>
  </si>
  <si>
    <t>Úpravy povrchu, podlahy</t>
  </si>
  <si>
    <t>6  PC  01</t>
  </si>
  <si>
    <t>Oprava interiérového ostění po jednoduchém okně včetně výmalby ostění</t>
  </si>
  <si>
    <t>m</t>
  </si>
  <si>
    <t>6  PC  02</t>
  </si>
  <si>
    <t xml:space="preserve">Oprava exteriérového ostění po jednoduchém okně </t>
  </si>
  <si>
    <t>9</t>
  </si>
  <si>
    <t>Ostatní konstrukce, bourání</t>
  </si>
  <si>
    <t>9  PC  01</t>
  </si>
  <si>
    <t xml:space="preserve">Závěrečné vyčištění budovy před předáním díla </t>
  </si>
  <si>
    <t>kč</t>
  </si>
  <si>
    <t>9  PC  02</t>
  </si>
  <si>
    <t>Průběžný úklid chodeb a snížení prašnosti v interiéru, úklid chodníku po dobu výstavby</t>
  </si>
  <si>
    <t>94</t>
  </si>
  <si>
    <t>Lešení a stavební výtahy</t>
  </si>
  <si>
    <t>941955003R00</t>
  </si>
  <si>
    <t xml:space="preserve">Lešení lehké pomocné, výška podlahy do 2,5 m </t>
  </si>
  <si>
    <t>m2</t>
  </si>
  <si>
    <t>interier:1,80*1,50*5</t>
  </si>
  <si>
    <t>exterier:1,80*1,20*5</t>
  </si>
  <si>
    <t>96</t>
  </si>
  <si>
    <t>Bourání konstrukcí</t>
  </si>
  <si>
    <t>968061113R00</t>
  </si>
  <si>
    <t xml:space="preserve">Vyvěšení dřevěných okenních křídel pl. nad 1,5 m2 </t>
  </si>
  <si>
    <t>kus</t>
  </si>
  <si>
    <t>968062357R00</t>
  </si>
  <si>
    <t xml:space="preserve">Vybourání dřevěných rámů oken dvojitých nad  4 m2 </t>
  </si>
  <si>
    <t>1,63*3,86*5</t>
  </si>
  <si>
    <t>99</t>
  </si>
  <si>
    <t>Staveništní přesun hmot</t>
  </si>
  <si>
    <t>998011002R00</t>
  </si>
  <si>
    <t xml:space="preserve">Přesun hmot pro budovy zděné výšky do 12 m </t>
  </si>
  <si>
    <t>t</t>
  </si>
  <si>
    <t>766</t>
  </si>
  <si>
    <t>Konstrukce truhlářské</t>
  </si>
  <si>
    <t>766  PC  01</t>
  </si>
  <si>
    <t>M + D okno 2kř, otevíravé do štulpu se sklopným nadsvětlíkem, max. U= 1,3 W /m2K, 1630/3860 mm</t>
  </si>
  <si>
    <t>Profil a materiál - stavební hloubka 78 mm, Euro profil,  :</t>
  </si>
  <si>
    <t>povrchová úprava  tlustostěnná lazura, :</t>
  </si>
  <si>
    <t>odstín viz.stávající barva, vícestupňová povrchová ochrana.:</t>
  </si>
  <si>
    <t>Poloměr zakřivení hran bude 3-5 mm, křídlo musí být zajištěno:</t>
  </si>
  <si>
    <t>proti účinku průvanu a proti nežádoucímu sklopení při otevírání.:</t>
  </si>
  <si>
    <t>Stávající poutec je profilovaný, profilace bude přenesena:</t>
  </si>
  <si>
    <t>na poutec nové výplně.:</t>
  </si>
  <si>
    <t>Zabezpečení - bude koordinována poloha frézované drážky :</t>
  </si>
  <si>
    <t>pro instalaci elekt.zabezpečení.:</t>
  </si>
  <si>
    <t>Zasklení - izol.čiré 2sklo 4-16-4 S Ug=1,1 W/m2K, :</t>
  </si>
  <si>
    <t>kompozitový distanční rámeček.:</t>
  </si>
  <si>
    <t>Akustické parametry - nejsou jmenovitě stanoveny, vychází:</t>
  </si>
  <si>
    <t>z požadavku na celoobv.těsnění, přítomnost štulpu a z dvoj.:</t>
  </si>
  <si>
    <t>pryžového těsnění okna.:</t>
  </si>
  <si>
    <t>Kování - celoobvodové, polohovací s mikroventilací, barva:</t>
  </si>
  <si>
    <t>a vzhled klik bude jednotný, požaduje se hlavní křídlo s :</t>
  </si>
  <si>
    <t>možností ventilace. Sklopný nadsvětlík bude ovládán táhlem :</t>
  </si>
  <si>
    <t>na ostění z výšky cca 1,50 m:</t>
  </si>
  <si>
    <t>Okapnice - hliníková eloxovaná, upřednostňuje se před:</t>
  </si>
  <si>
    <t>řevěnou.:</t>
  </si>
  <si>
    <t>Vnitřní parapet - lepená spárovka se sjednoceným povrchem:</t>
  </si>
  <si>
    <t>s rámem okna, min.přesah přes líc vnitřního parapetního :</t>
  </si>
  <si>
    <t>zdiva.:</t>
  </si>
  <si>
    <t>Vnější parapet - stávající oplechování nutno zachovat.:</t>
  </si>
  <si>
    <t>Mříže - stávající mříže opět kotvit do rámu okna, mříže:</t>
  </si>
  <si>
    <t>budou natřeny odstín kovářská čerň v matu. Včetně:</t>
  </si>
  <si>
    <t>demontáže a zpětné montáže mříží.:</t>
  </si>
  <si>
    <t>0</t>
  </si>
  <si>
    <t>viz. výpis truhlářských výrobků T/01 :5,00</t>
  </si>
  <si>
    <t>998766202R00</t>
  </si>
  <si>
    <t xml:space="preserve">Přesun hmot pro truhlářské konstr., výšky do 12 m </t>
  </si>
  <si>
    <t>781</t>
  </si>
  <si>
    <t>Obklady keramické</t>
  </si>
  <si>
    <t>781  PC  01</t>
  </si>
  <si>
    <t>Zpětná montáž včetně demontáže kamenného soklu po osazení okna a přesun hmot</t>
  </si>
  <si>
    <t>D96</t>
  </si>
  <si>
    <t>Přesuny suti a vybouraných hmot</t>
  </si>
  <si>
    <t>979990162R00</t>
  </si>
  <si>
    <t>Poplatek za uložení suti - dřevo + sklo, skupina odpadu 170904</t>
  </si>
  <si>
    <t>979081111R00</t>
  </si>
  <si>
    <t xml:space="preserve">Odvoz suti a vybour. hmot na skládku do 1 km </t>
  </si>
  <si>
    <t>979081121R00</t>
  </si>
  <si>
    <t xml:space="preserve">Příplatek k odvozu za každý další 1 km </t>
  </si>
  <si>
    <t>979082111R00</t>
  </si>
  <si>
    <t xml:space="preserve">Vnitrostaveništní doprava suti do 10 m </t>
  </si>
  <si>
    <t>979082121R00</t>
  </si>
  <si>
    <t xml:space="preserve">Příplatek k vnitrost. dopravě suti za dalších 5 m </t>
  </si>
  <si>
    <t>979093111R00</t>
  </si>
  <si>
    <t xml:space="preserve">Uložení suti na skládku bez zhutnění </t>
  </si>
  <si>
    <t>Ztížené výrobní podmínky</t>
  </si>
  <si>
    <t>Oborová přirážka</t>
  </si>
  <si>
    <t>Přesun stavebních kapacit</t>
  </si>
  <si>
    <t>Mimostaveništní doprava</t>
  </si>
  <si>
    <t>Zařízení staveniště</t>
  </si>
  <si>
    <t>Provoz investora</t>
  </si>
  <si>
    <t>Kompletační činnost (IČD)</t>
  </si>
  <si>
    <t>Rezerva rozpočtu</t>
  </si>
  <si>
    <t>ing.Martin Němec</t>
  </si>
</sst>
</file>

<file path=xl/styles.xml><?xml version="1.0" encoding="utf-8"?>
<styleSheet xmlns="http://schemas.openxmlformats.org/spreadsheetml/2006/main">
  <numFmts count="3">
    <numFmt numFmtId="164" formatCode="dd/mm/yy"/>
    <numFmt numFmtId="165" formatCode="0.0"/>
    <numFmt numFmtId="166" formatCode="#,##0\ &quot;Kč&quot;"/>
  </numFmts>
  <fonts count="25">
    <font>
      <sz val="10"/>
      <name val="Arial CE"/>
      <charset val="238"/>
    </font>
    <font>
      <sz val="10"/>
      <name val="Arial CE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 CE"/>
      <family val="2"/>
      <charset val="238"/>
    </font>
    <font>
      <sz val="8"/>
      <name val="Arial"/>
      <family val="2"/>
      <charset val="238"/>
    </font>
    <font>
      <sz val="10"/>
      <color indexed="9"/>
      <name val="Arial CE"/>
    </font>
    <font>
      <sz val="8"/>
      <color indexed="9"/>
      <name val="Arial"/>
      <family val="2"/>
      <charset val="238"/>
    </font>
    <font>
      <sz val="8"/>
      <color indexed="12"/>
      <name val="Arial"/>
      <family val="2"/>
      <charset val="238"/>
    </font>
    <font>
      <sz val="10"/>
      <color indexed="12"/>
      <name val="Arial"/>
      <family val="2"/>
      <charset val="238"/>
    </font>
    <font>
      <b/>
      <i/>
      <sz val="10"/>
      <name val="Arial"/>
      <family val="2"/>
      <charset val="238"/>
    </font>
    <font>
      <i/>
      <sz val="8"/>
      <name val="Arial CE"/>
      <family val="2"/>
      <charset val="238"/>
    </font>
    <font>
      <i/>
      <sz val="9"/>
      <name val="Arial CE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40"/>
      </patternFill>
    </fill>
  </fills>
  <borders count="6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</borders>
  <cellStyleXfs count="2">
    <xf numFmtId="0" fontId="0" fillId="0" borderId="0"/>
    <xf numFmtId="0" fontId="10" fillId="0" borderId="0"/>
  </cellStyleXfs>
  <cellXfs count="231">
    <xf numFmtId="0" fontId="0" fillId="0" borderId="0" xfId="0"/>
    <xf numFmtId="0" fontId="2" fillId="0" borderId="1" xfId="0" applyFont="1" applyBorder="1" applyAlignment="1">
      <alignment horizontal="centerContinuous" vertical="top"/>
    </xf>
    <xf numFmtId="0" fontId="3" fillId="0" borderId="1" xfId="0" applyFont="1" applyBorder="1" applyAlignment="1">
      <alignment horizontal="centerContinuous"/>
    </xf>
    <xf numFmtId="0" fontId="4" fillId="2" borderId="2" xfId="0" applyFont="1" applyFill="1" applyBorder="1" applyAlignment="1">
      <alignment horizontal="left"/>
    </xf>
    <xf numFmtId="0" fontId="5" fillId="2" borderId="3" xfId="0" applyFont="1" applyFill="1" applyBorder="1" applyAlignment="1">
      <alignment horizontal="centerContinuous"/>
    </xf>
    <xf numFmtId="49" fontId="6" fillId="2" borderId="4" xfId="0" applyNumberFormat="1" applyFont="1" applyFill="1" applyBorder="1" applyAlignment="1">
      <alignment horizontal="left"/>
    </xf>
    <xf numFmtId="49" fontId="5" fillId="2" borderId="3" xfId="0" applyNumberFormat="1" applyFont="1" applyFill="1" applyBorder="1" applyAlignment="1">
      <alignment horizontal="centerContinuous"/>
    </xf>
    <xf numFmtId="0" fontId="5" fillId="0" borderId="5" xfId="0" applyFont="1" applyBorder="1"/>
    <xf numFmtId="49" fontId="5" fillId="0" borderId="6" xfId="0" applyNumberFormat="1" applyFont="1" applyBorder="1" applyAlignment="1">
      <alignment horizontal="left"/>
    </xf>
    <xf numFmtId="0" fontId="3" fillId="0" borderId="7" xfId="0" applyFont="1" applyBorder="1"/>
    <xf numFmtId="0" fontId="5" fillId="0" borderId="8" xfId="0" applyFont="1" applyBorder="1"/>
    <xf numFmtId="49" fontId="5" fillId="0" borderId="9" xfId="0" applyNumberFormat="1" applyFont="1" applyBorder="1"/>
    <xf numFmtId="49" fontId="5" fillId="0" borderId="8" xfId="0" applyNumberFormat="1" applyFont="1" applyBorder="1"/>
    <xf numFmtId="0" fontId="5" fillId="0" borderId="10" xfId="0" applyFont="1" applyBorder="1"/>
    <xf numFmtId="0" fontId="5" fillId="0" borderId="11" xfId="0" applyFont="1" applyBorder="1" applyAlignment="1">
      <alignment horizontal="left"/>
    </xf>
    <xf numFmtId="0" fontId="4" fillId="0" borderId="7" xfId="0" applyFont="1" applyBorder="1"/>
    <xf numFmtId="49" fontId="5" fillId="0" borderId="11" xfId="0" applyNumberFormat="1" applyFont="1" applyBorder="1" applyAlignment="1">
      <alignment horizontal="left"/>
    </xf>
    <xf numFmtId="49" fontId="4" fillId="2" borderId="7" xfId="0" applyNumberFormat="1" applyFont="1" applyFill="1" applyBorder="1"/>
    <xf numFmtId="49" fontId="3" fillId="2" borderId="8" xfId="0" applyNumberFormat="1" applyFont="1" applyFill="1" applyBorder="1"/>
    <xf numFmtId="49" fontId="4" fillId="2" borderId="9" xfId="0" applyNumberFormat="1" applyFont="1" applyFill="1" applyBorder="1"/>
    <xf numFmtId="49" fontId="3" fillId="2" borderId="9" xfId="0" applyNumberFormat="1" applyFont="1" applyFill="1" applyBorder="1"/>
    <xf numFmtId="0" fontId="5" fillId="0" borderId="10" xfId="0" applyFont="1" applyFill="1" applyBorder="1"/>
    <xf numFmtId="3" fontId="5" fillId="0" borderId="11" xfId="0" applyNumberFormat="1" applyFont="1" applyBorder="1" applyAlignment="1">
      <alignment horizontal="left"/>
    </xf>
    <xf numFmtId="0" fontId="0" fillId="0" borderId="0" xfId="0" applyFill="1"/>
    <xf numFmtId="49" fontId="4" fillId="2" borderId="12" xfId="0" applyNumberFormat="1" applyFont="1" applyFill="1" applyBorder="1"/>
    <xf numFmtId="49" fontId="3" fillId="2" borderId="13" xfId="0" applyNumberFormat="1" applyFont="1" applyFill="1" applyBorder="1"/>
    <xf numFmtId="49" fontId="4" fillId="2" borderId="0" xfId="0" applyNumberFormat="1" applyFont="1" applyFill="1" applyBorder="1"/>
    <xf numFmtId="49" fontId="3" fillId="2" borderId="0" xfId="0" applyNumberFormat="1" applyFont="1" applyFill="1" applyBorder="1"/>
    <xf numFmtId="49" fontId="5" fillId="0" borderId="10" xfId="0" applyNumberFormat="1" applyFont="1" applyBorder="1" applyAlignment="1">
      <alignment horizontal="left"/>
    </xf>
    <xf numFmtId="0" fontId="5" fillId="0" borderId="14" xfId="0" applyFont="1" applyBorder="1"/>
    <xf numFmtId="0" fontId="5" fillId="0" borderId="10" xfId="0" applyFont="1" applyBorder="1" applyAlignment="1">
      <alignment horizontal="left"/>
    </xf>
    <xf numFmtId="0" fontId="5" fillId="0" borderId="15" xfId="0" applyFont="1" applyBorder="1" applyAlignment="1">
      <alignment horizontal="left"/>
    </xf>
    <xf numFmtId="0" fontId="5" fillId="0" borderId="10" xfId="0" applyNumberFormat="1" applyFont="1" applyBorder="1"/>
    <xf numFmtId="0" fontId="5" fillId="0" borderId="16" xfId="0" applyNumberFormat="1" applyFont="1" applyBorder="1" applyAlignment="1">
      <alignment horizontal="left"/>
    </xf>
    <xf numFmtId="0" fontId="0" fillId="0" borderId="0" xfId="0" applyNumberFormat="1" applyBorder="1"/>
    <xf numFmtId="0" fontId="0" fillId="0" borderId="0" xfId="0" applyNumberFormat="1"/>
    <xf numFmtId="0" fontId="5" fillId="0" borderId="16" xfId="0" applyFont="1" applyBorder="1" applyAlignment="1">
      <alignment horizontal="left"/>
    </xf>
    <xf numFmtId="0" fontId="0" fillId="0" borderId="0" xfId="0" applyBorder="1"/>
    <xf numFmtId="0" fontId="5" fillId="0" borderId="10" xfId="0" applyFont="1" applyFill="1" applyBorder="1" applyAlignment="1"/>
    <xf numFmtId="0" fontId="5" fillId="0" borderId="16" xfId="0" applyFont="1" applyFill="1" applyBorder="1" applyAlignment="1"/>
    <xf numFmtId="0" fontId="1" fillId="0" borderId="0" xfId="0" applyFont="1" applyFill="1" applyBorder="1" applyAlignment="1"/>
    <xf numFmtId="0" fontId="5" fillId="0" borderId="10" xfId="0" applyFont="1" applyBorder="1" applyAlignment="1"/>
    <xf numFmtId="0" fontId="5" fillId="0" borderId="16" xfId="0" applyFont="1" applyBorder="1" applyAlignment="1"/>
    <xf numFmtId="3" fontId="0" fillId="0" borderId="0" xfId="0" applyNumberFormat="1"/>
    <xf numFmtId="0" fontId="5" fillId="0" borderId="7" xfId="0" applyFont="1" applyBorder="1"/>
    <xf numFmtId="0" fontId="5" fillId="0" borderId="10" xfId="0" applyFont="1" applyBorder="1" applyAlignment="1">
      <alignment horizontal="center"/>
    </xf>
    <xf numFmtId="0" fontId="5" fillId="0" borderId="5" xfId="0" applyFont="1" applyBorder="1" applyAlignment="1">
      <alignment horizontal="left"/>
    </xf>
    <xf numFmtId="0" fontId="5" fillId="0" borderId="17" xfId="0" applyFont="1" applyBorder="1" applyAlignment="1">
      <alignment horizontal="left"/>
    </xf>
    <xf numFmtId="0" fontId="2" fillId="0" borderId="18" xfId="0" applyFont="1" applyBorder="1" applyAlignment="1">
      <alignment horizontal="centerContinuous" vertical="center"/>
    </xf>
    <xf numFmtId="0" fontId="7" fillId="0" borderId="19" xfId="0" applyFont="1" applyBorder="1" applyAlignment="1">
      <alignment horizontal="centerContinuous" vertical="center"/>
    </xf>
    <xf numFmtId="0" fontId="3" fillId="0" borderId="19" xfId="0" applyFont="1" applyBorder="1" applyAlignment="1">
      <alignment horizontal="centerContinuous" vertical="center"/>
    </xf>
    <xf numFmtId="0" fontId="3" fillId="0" borderId="20" xfId="0" applyFont="1" applyBorder="1" applyAlignment="1">
      <alignment horizontal="centerContinuous" vertical="center"/>
    </xf>
    <xf numFmtId="0" fontId="4" fillId="2" borderId="21" xfId="0" applyFont="1" applyFill="1" applyBorder="1" applyAlignment="1">
      <alignment horizontal="left"/>
    </xf>
    <xf numFmtId="0" fontId="3" fillId="2" borderId="22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centerContinuous"/>
    </xf>
    <xf numFmtId="0" fontId="4" fillId="2" borderId="22" xfId="0" applyFont="1" applyFill="1" applyBorder="1" applyAlignment="1">
      <alignment horizontal="centerContinuous"/>
    </xf>
    <xf numFmtId="0" fontId="3" fillId="2" borderId="22" xfId="0" applyFont="1" applyFill="1" applyBorder="1" applyAlignment="1">
      <alignment horizontal="centerContinuous"/>
    </xf>
    <xf numFmtId="0" fontId="3" fillId="0" borderId="24" xfId="0" applyFont="1" applyBorder="1"/>
    <xf numFmtId="0" fontId="3" fillId="0" borderId="25" xfId="0" applyFont="1" applyBorder="1"/>
    <xf numFmtId="3" fontId="3" fillId="0" borderId="6" xfId="0" applyNumberFormat="1" applyFont="1" applyBorder="1"/>
    <xf numFmtId="0" fontId="3" fillId="0" borderId="2" xfId="0" applyFont="1" applyBorder="1"/>
    <xf numFmtId="3" fontId="3" fillId="0" borderId="4" xfId="0" applyNumberFormat="1" applyFont="1" applyBorder="1"/>
    <xf numFmtId="0" fontId="3" fillId="0" borderId="3" xfId="0" applyFont="1" applyBorder="1"/>
    <xf numFmtId="3" fontId="3" fillId="0" borderId="9" xfId="0" applyNumberFormat="1" applyFont="1" applyBorder="1"/>
    <xf numFmtId="0" fontId="3" fillId="0" borderId="8" xfId="0" applyFont="1" applyBorder="1"/>
    <xf numFmtId="0" fontId="3" fillId="0" borderId="26" xfId="0" applyFont="1" applyBorder="1"/>
    <xf numFmtId="0" fontId="3" fillId="0" borderId="25" xfId="0" applyFont="1" applyBorder="1" applyAlignment="1">
      <alignment shrinkToFit="1"/>
    </xf>
    <xf numFmtId="0" fontId="3" fillId="0" borderId="27" xfId="0" applyFont="1" applyBorder="1"/>
    <xf numFmtId="0" fontId="3" fillId="0" borderId="12" xfId="0" applyFont="1" applyBorder="1"/>
    <xf numFmtId="0" fontId="3" fillId="0" borderId="0" xfId="0" applyFont="1" applyBorder="1"/>
    <xf numFmtId="0" fontId="3" fillId="0" borderId="28" xfId="0" applyFont="1" applyBorder="1" applyAlignment="1">
      <alignment horizontal="center" shrinkToFit="1"/>
    </xf>
    <xf numFmtId="0" fontId="3" fillId="0" borderId="29" xfId="0" applyFont="1" applyBorder="1" applyAlignment="1">
      <alignment horizontal="center" shrinkToFit="1"/>
    </xf>
    <xf numFmtId="3" fontId="3" fillId="0" borderId="30" xfId="0" applyNumberFormat="1" applyFont="1" applyBorder="1"/>
    <xf numFmtId="0" fontId="3" fillId="0" borderId="28" xfId="0" applyFont="1" applyBorder="1"/>
    <xf numFmtId="3" fontId="3" fillId="0" borderId="31" xfId="0" applyNumberFormat="1" applyFont="1" applyBorder="1"/>
    <xf numFmtId="0" fontId="3" fillId="0" borderId="29" xfId="0" applyFont="1" applyBorder="1"/>
    <xf numFmtId="0" fontId="4" fillId="2" borderId="2" xfId="0" applyFont="1" applyFill="1" applyBorder="1"/>
    <xf numFmtId="0" fontId="4" fillId="2" borderId="4" xfId="0" applyFont="1" applyFill="1" applyBorder="1"/>
    <xf numFmtId="0" fontId="4" fillId="2" borderId="3" xfId="0" applyFont="1" applyFill="1" applyBorder="1"/>
    <xf numFmtId="0" fontId="4" fillId="2" borderId="32" xfId="0" applyFont="1" applyFill="1" applyBorder="1"/>
    <xf numFmtId="0" fontId="4" fillId="2" borderId="33" xfId="0" applyFont="1" applyFill="1" applyBorder="1"/>
    <xf numFmtId="0" fontId="3" fillId="0" borderId="13" xfId="0" applyFont="1" applyBorder="1"/>
    <xf numFmtId="0" fontId="3" fillId="0" borderId="0" xfId="0" applyFont="1"/>
    <xf numFmtId="0" fontId="3" fillId="0" borderId="34" xfId="0" applyFont="1" applyBorder="1"/>
    <xf numFmtId="0" fontId="3" fillId="0" borderId="35" xfId="0" applyFont="1" applyBorder="1"/>
    <xf numFmtId="0" fontId="3" fillId="0" borderId="0" xfId="0" applyFont="1" applyBorder="1" applyAlignment="1">
      <alignment horizontal="right"/>
    </xf>
    <xf numFmtId="164" fontId="3" fillId="0" borderId="0" xfId="0" applyNumberFormat="1" applyFont="1" applyBorder="1"/>
    <xf numFmtId="0" fontId="3" fillId="0" borderId="0" xfId="0" applyFont="1" applyFill="1" applyBorder="1"/>
    <xf numFmtId="0" fontId="3" fillId="0" borderId="36" xfId="0" applyFont="1" applyBorder="1"/>
    <xf numFmtId="0" fontId="3" fillId="0" borderId="37" xfId="0" applyFont="1" applyBorder="1"/>
    <xf numFmtId="0" fontId="3" fillId="0" borderId="38" xfId="0" applyFont="1" applyBorder="1"/>
    <xf numFmtId="0" fontId="3" fillId="0" borderId="39" xfId="0" applyFont="1" applyBorder="1"/>
    <xf numFmtId="165" fontId="3" fillId="0" borderId="40" xfId="0" applyNumberFormat="1" applyFont="1" applyBorder="1" applyAlignment="1">
      <alignment horizontal="right"/>
    </xf>
    <xf numFmtId="0" fontId="3" fillId="0" borderId="40" xfId="0" applyFont="1" applyBorder="1"/>
    <xf numFmtId="166" fontId="3" fillId="0" borderId="15" xfId="0" applyNumberFormat="1" applyFont="1" applyBorder="1" applyAlignment="1">
      <alignment horizontal="right" indent="2"/>
    </xf>
    <xf numFmtId="166" fontId="3" fillId="0" borderId="16" xfId="0" applyNumberFormat="1" applyFont="1" applyBorder="1" applyAlignment="1">
      <alignment horizontal="right" indent="2"/>
    </xf>
    <xf numFmtId="0" fontId="3" fillId="0" borderId="9" xfId="0" applyFont="1" applyBorder="1"/>
    <xf numFmtId="165" fontId="3" fillId="0" borderId="8" xfId="0" applyNumberFormat="1" applyFont="1" applyBorder="1" applyAlignment="1">
      <alignment horizontal="right"/>
    </xf>
    <xf numFmtId="0" fontId="7" fillId="2" borderId="28" xfId="0" applyFont="1" applyFill="1" applyBorder="1"/>
    <xf numFmtId="0" fontId="7" fillId="2" borderId="31" xfId="0" applyFont="1" applyFill="1" applyBorder="1"/>
    <xf numFmtId="0" fontId="7" fillId="2" borderId="29" xfId="0" applyFont="1" applyFill="1" applyBorder="1"/>
    <xf numFmtId="166" fontId="7" fillId="2" borderId="41" xfId="0" applyNumberFormat="1" applyFont="1" applyFill="1" applyBorder="1" applyAlignment="1">
      <alignment horizontal="right" indent="2"/>
    </xf>
    <xf numFmtId="166" fontId="7" fillId="2" borderId="42" xfId="0" applyNumberFormat="1" applyFont="1" applyFill="1" applyBorder="1" applyAlignment="1">
      <alignment horizontal="right" indent="2"/>
    </xf>
    <xf numFmtId="0" fontId="8" fillId="0" borderId="0" xfId="0" applyFont="1"/>
    <xf numFmtId="0" fontId="0" fillId="0" borderId="0" xfId="0" applyAlignment="1"/>
    <xf numFmtId="0" fontId="9" fillId="0" borderId="0" xfId="0" applyFont="1" applyAlignment="1">
      <alignment horizontal="left" vertical="top" wrapText="1"/>
    </xf>
    <xf numFmtId="0" fontId="0" fillId="0" borderId="0" xfId="0" applyAlignment="1">
      <alignment vertical="justify"/>
    </xf>
    <xf numFmtId="0" fontId="0" fillId="0" borderId="0" xfId="0" applyAlignment="1">
      <alignment horizontal="left" wrapText="1"/>
    </xf>
    <xf numFmtId="0" fontId="3" fillId="0" borderId="43" xfId="1" applyFont="1" applyBorder="1" applyAlignment="1">
      <alignment horizontal="center"/>
    </xf>
    <xf numFmtId="0" fontId="3" fillId="0" borderId="44" xfId="1" applyFont="1" applyBorder="1" applyAlignment="1">
      <alignment horizontal="center"/>
    </xf>
    <xf numFmtId="49" fontId="4" fillId="0" borderId="45" xfId="1" applyNumberFormat="1" applyFont="1" applyBorder="1"/>
    <xf numFmtId="49" fontId="3" fillId="0" borderId="45" xfId="1" applyNumberFormat="1" applyFont="1" applyBorder="1"/>
    <xf numFmtId="49" fontId="3" fillId="0" borderId="45" xfId="1" applyNumberFormat="1" applyFont="1" applyBorder="1" applyAlignment="1">
      <alignment horizontal="right"/>
    </xf>
    <xf numFmtId="0" fontId="3" fillId="0" borderId="46" xfId="1" applyFont="1" applyBorder="1"/>
    <xf numFmtId="49" fontId="3" fillId="0" borderId="45" xfId="0" applyNumberFormat="1" applyFont="1" applyBorder="1" applyAlignment="1">
      <alignment horizontal="left"/>
    </xf>
    <xf numFmtId="0" fontId="3" fillId="0" borderId="47" xfId="0" applyNumberFormat="1" applyFont="1" applyBorder="1"/>
    <xf numFmtId="0" fontId="3" fillId="0" borderId="48" xfId="1" applyFont="1" applyBorder="1" applyAlignment="1">
      <alignment horizontal="center"/>
    </xf>
    <xf numFmtId="0" fontId="3" fillId="0" borderId="49" xfId="1" applyFont="1" applyBorder="1" applyAlignment="1">
      <alignment horizontal="center"/>
    </xf>
    <xf numFmtId="49" fontId="4" fillId="0" borderId="50" xfId="1" applyNumberFormat="1" applyFont="1" applyBorder="1"/>
    <xf numFmtId="49" fontId="3" fillId="0" borderId="50" xfId="1" applyNumberFormat="1" applyFont="1" applyBorder="1"/>
    <xf numFmtId="49" fontId="3" fillId="0" borderId="50" xfId="1" applyNumberFormat="1" applyFont="1" applyBorder="1" applyAlignment="1">
      <alignment horizontal="right"/>
    </xf>
    <xf numFmtId="0" fontId="3" fillId="0" borderId="51" xfId="1" applyFont="1" applyBorder="1" applyAlignment="1">
      <alignment horizontal="left"/>
    </xf>
    <xf numFmtId="0" fontId="3" fillId="0" borderId="50" xfId="1" applyFont="1" applyBorder="1" applyAlignment="1">
      <alignment horizontal="left"/>
    </xf>
    <xf numFmtId="0" fontId="3" fillId="0" borderId="52" xfId="1" applyFont="1" applyBorder="1" applyAlignment="1">
      <alignment horizontal="lef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2" fillId="0" borderId="0" xfId="0" applyFont="1" applyBorder="1" applyAlignment="1">
      <alignment horizontal="centerContinuous"/>
    </xf>
    <xf numFmtId="49" fontId="4" fillId="2" borderId="21" xfId="0" applyNumberFormat="1" applyFont="1" applyFill="1" applyBorder="1" applyAlignment="1">
      <alignment horizontal="center"/>
    </xf>
    <xf numFmtId="0" fontId="4" fillId="2" borderId="22" xfId="0" applyFont="1" applyFill="1" applyBorder="1" applyAlignment="1">
      <alignment horizontal="center"/>
    </xf>
    <xf numFmtId="0" fontId="4" fillId="2" borderId="23" xfId="0" applyFont="1" applyFill="1" applyBorder="1" applyAlignment="1">
      <alignment horizontal="center"/>
    </xf>
    <xf numFmtId="0" fontId="4" fillId="2" borderId="53" xfId="0" applyFont="1" applyFill="1" applyBorder="1" applyAlignment="1">
      <alignment horizontal="center"/>
    </xf>
    <xf numFmtId="0" fontId="4" fillId="2" borderId="54" xfId="0" applyFont="1" applyFill="1" applyBorder="1" applyAlignment="1">
      <alignment horizontal="center"/>
    </xf>
    <xf numFmtId="0" fontId="4" fillId="2" borderId="55" xfId="0" applyFont="1" applyFill="1" applyBorder="1" applyAlignment="1">
      <alignment horizontal="center"/>
    </xf>
    <xf numFmtId="0" fontId="5" fillId="0" borderId="0" xfId="0" applyFont="1" applyBorder="1"/>
    <xf numFmtId="3" fontId="3" fillId="0" borderId="35" xfId="0" applyNumberFormat="1" applyFont="1" applyBorder="1"/>
    <xf numFmtId="0" fontId="4" fillId="2" borderId="21" xfId="0" applyFont="1" applyFill="1" applyBorder="1"/>
    <xf numFmtId="0" fontId="4" fillId="2" borderId="22" xfId="0" applyFont="1" applyFill="1" applyBorder="1"/>
    <xf numFmtId="3" fontId="4" fillId="2" borderId="23" xfId="0" applyNumberFormat="1" applyFont="1" applyFill="1" applyBorder="1"/>
    <xf numFmtId="3" fontId="4" fillId="2" borderId="53" xfId="0" applyNumberFormat="1" applyFont="1" applyFill="1" applyBorder="1"/>
    <xf numFmtId="3" fontId="4" fillId="2" borderId="54" xfId="0" applyNumberFormat="1" applyFont="1" applyFill="1" applyBorder="1"/>
    <xf numFmtId="3" fontId="4" fillId="2" borderId="55" xfId="0" applyNumberFormat="1" applyFont="1" applyFill="1" applyBorder="1"/>
    <xf numFmtId="0" fontId="11" fillId="0" borderId="0" xfId="0" applyFont="1"/>
    <xf numFmtId="3" fontId="2" fillId="0" borderId="0" xfId="0" applyNumberFormat="1" applyFont="1" applyAlignment="1">
      <alignment horizontal="centerContinuous"/>
    </xf>
    <xf numFmtId="0" fontId="3" fillId="2" borderId="33" xfId="0" applyFont="1" applyFill="1" applyBorder="1"/>
    <xf numFmtId="0" fontId="4" fillId="2" borderId="58" xfId="0" applyFont="1" applyFill="1" applyBorder="1" applyAlignment="1">
      <alignment horizontal="right"/>
    </xf>
    <xf numFmtId="0" fontId="4" fillId="2" borderId="4" xfId="0" applyFont="1" applyFill="1" applyBorder="1" applyAlignment="1">
      <alignment horizontal="right"/>
    </xf>
    <xf numFmtId="0" fontId="4" fillId="2" borderId="3" xfId="0" applyFont="1" applyFill="1" applyBorder="1" applyAlignment="1">
      <alignment horizontal="center"/>
    </xf>
    <xf numFmtId="4" fontId="6" fillId="2" borderId="4" xfId="0" applyNumberFormat="1" applyFont="1" applyFill="1" applyBorder="1" applyAlignment="1">
      <alignment horizontal="right"/>
    </xf>
    <xf numFmtId="4" fontId="6" fillId="2" borderId="33" xfId="0" applyNumberFormat="1" applyFont="1" applyFill="1" applyBorder="1" applyAlignment="1">
      <alignment horizontal="right"/>
    </xf>
    <xf numFmtId="0" fontId="3" fillId="0" borderId="17" xfId="0" applyFont="1" applyBorder="1"/>
    <xf numFmtId="3" fontId="3" fillId="0" borderId="26" xfId="0" applyNumberFormat="1" applyFont="1" applyBorder="1" applyAlignment="1">
      <alignment horizontal="right"/>
    </xf>
    <xf numFmtId="165" fontId="3" fillId="0" borderId="10" xfId="0" applyNumberFormat="1" applyFont="1" applyBorder="1" applyAlignment="1">
      <alignment horizontal="right"/>
    </xf>
    <xf numFmtId="3" fontId="3" fillId="0" borderId="36" xfId="0" applyNumberFormat="1" applyFont="1" applyBorder="1" applyAlignment="1">
      <alignment horizontal="right"/>
    </xf>
    <xf numFmtId="4" fontId="3" fillId="0" borderId="25" xfId="0" applyNumberFormat="1" applyFont="1" applyBorder="1" applyAlignment="1">
      <alignment horizontal="right"/>
    </xf>
    <xf numFmtId="3" fontId="3" fillId="0" borderId="17" xfId="0" applyNumberFormat="1" applyFont="1" applyBorder="1" applyAlignment="1">
      <alignment horizontal="right"/>
    </xf>
    <xf numFmtId="0" fontId="3" fillId="2" borderId="28" xfId="0" applyFont="1" applyFill="1" applyBorder="1"/>
    <xf numFmtId="0" fontId="4" fillId="2" borderId="31" xfId="0" applyFont="1" applyFill="1" applyBorder="1"/>
    <xf numFmtId="0" fontId="3" fillId="2" borderId="31" xfId="0" applyFont="1" applyFill="1" applyBorder="1"/>
    <xf numFmtId="4" fontId="3" fillId="2" borderId="42" xfId="0" applyNumberFormat="1" applyFont="1" applyFill="1" applyBorder="1"/>
    <xf numFmtId="4" fontId="3" fillId="2" borderId="28" xfId="0" applyNumberFormat="1" applyFont="1" applyFill="1" applyBorder="1"/>
    <xf numFmtId="4" fontId="3" fillId="2" borderId="31" xfId="0" applyNumberFormat="1" applyFont="1" applyFill="1" applyBorder="1"/>
    <xf numFmtId="3" fontId="4" fillId="2" borderId="31" xfId="0" applyNumberFormat="1" applyFont="1" applyFill="1" applyBorder="1" applyAlignment="1">
      <alignment horizontal="right"/>
    </xf>
    <xf numFmtId="3" fontId="4" fillId="2" borderId="42" xfId="0" applyNumberFormat="1" applyFont="1" applyFill="1" applyBorder="1" applyAlignment="1">
      <alignment horizontal="right"/>
    </xf>
    <xf numFmtId="3" fontId="12" fillId="0" borderId="0" xfId="0" applyNumberFormat="1" applyFont="1"/>
    <xf numFmtId="4" fontId="12" fillId="0" borderId="0" xfId="0" applyNumberFormat="1" applyFont="1"/>
    <xf numFmtId="4" fontId="0" fillId="0" borderId="0" xfId="0" applyNumberFormat="1"/>
    <xf numFmtId="0" fontId="13" fillId="0" borderId="0" xfId="1" applyFont="1" applyAlignment="1">
      <alignment horizontal="center"/>
    </xf>
    <xf numFmtId="0" fontId="10" fillId="0" borderId="0" xfId="1"/>
    <xf numFmtId="0" fontId="3" fillId="0" borderId="0" xfId="1" applyFont="1"/>
    <xf numFmtId="0" fontId="14" fillId="0" borderId="0" xfId="1" applyFont="1" applyAlignment="1">
      <alignment horizontal="centerContinuous"/>
    </xf>
    <xf numFmtId="0" fontId="15" fillId="0" borderId="0" xfId="1" applyFont="1" applyAlignment="1">
      <alignment horizontal="centerContinuous"/>
    </xf>
    <xf numFmtId="0" fontId="15" fillId="0" borderId="0" xfId="1" applyFont="1" applyAlignment="1">
      <alignment horizontal="right"/>
    </xf>
    <xf numFmtId="0" fontId="3" fillId="0" borderId="45" xfId="1" applyFont="1" applyBorder="1"/>
    <xf numFmtId="0" fontId="5" fillId="0" borderId="46" xfId="1" applyFont="1" applyBorder="1" applyAlignment="1">
      <alignment horizontal="right"/>
    </xf>
    <xf numFmtId="49" fontId="3" fillId="0" borderId="45" xfId="1" applyNumberFormat="1" applyFont="1" applyBorder="1" applyAlignment="1">
      <alignment horizontal="left"/>
    </xf>
    <xf numFmtId="0" fontId="3" fillId="0" borderId="47" xfId="1" applyFont="1" applyBorder="1"/>
    <xf numFmtId="49" fontId="3" fillId="0" borderId="48" xfId="1" applyNumberFormat="1" applyFont="1" applyBorder="1" applyAlignment="1">
      <alignment horizontal="center"/>
    </xf>
    <xf numFmtId="0" fontId="3" fillId="0" borderId="50" xfId="1" applyFont="1" applyBorder="1"/>
    <xf numFmtId="0" fontId="3" fillId="0" borderId="51" xfId="1" applyFont="1" applyBorder="1" applyAlignment="1">
      <alignment horizontal="center" shrinkToFit="1"/>
    </xf>
    <xf numFmtId="0" fontId="3" fillId="0" borderId="50" xfId="1" applyFont="1" applyBorder="1" applyAlignment="1">
      <alignment horizontal="center" shrinkToFit="1"/>
    </xf>
    <xf numFmtId="0" fontId="3" fillId="0" borderId="52" xfId="1" applyFont="1" applyBorder="1" applyAlignment="1">
      <alignment horizontal="center" shrinkToFit="1"/>
    </xf>
    <xf numFmtId="0" fontId="5" fillId="0" borderId="0" xfId="1" applyFont="1"/>
    <xf numFmtId="0" fontId="3" fillId="0" borderId="0" xfId="1" applyFont="1" applyAlignment="1">
      <alignment horizontal="right"/>
    </xf>
    <xf numFmtId="0" fontId="3" fillId="0" borderId="0" xfId="1" applyFont="1" applyAlignment="1"/>
    <xf numFmtId="49" fontId="5" fillId="2" borderId="10" xfId="1" applyNumberFormat="1" applyFont="1" applyFill="1" applyBorder="1"/>
    <xf numFmtId="0" fontId="5" fillId="2" borderId="8" xfId="1" applyFont="1" applyFill="1" applyBorder="1" applyAlignment="1">
      <alignment horizontal="center"/>
    </xf>
    <xf numFmtId="0" fontId="5" fillId="2" borderId="8" xfId="1" applyNumberFormat="1" applyFont="1" applyFill="1" applyBorder="1" applyAlignment="1">
      <alignment horizontal="center"/>
    </xf>
    <xf numFmtId="0" fontId="5" fillId="2" borderId="10" xfId="1" applyFont="1" applyFill="1" applyBorder="1" applyAlignment="1">
      <alignment horizontal="center"/>
    </xf>
    <xf numFmtId="0" fontId="4" fillId="0" borderId="56" xfId="1" applyFont="1" applyBorder="1" applyAlignment="1">
      <alignment horizontal="center"/>
    </xf>
    <xf numFmtId="49" fontId="4" fillId="0" borderId="56" xfId="1" applyNumberFormat="1" applyFont="1" applyBorder="1" applyAlignment="1">
      <alignment horizontal="left"/>
    </xf>
    <xf numFmtId="0" fontId="4" fillId="0" borderId="15" xfId="1" applyFont="1" applyBorder="1"/>
    <xf numFmtId="0" fontId="3" fillId="0" borderId="9" xfId="1" applyFont="1" applyBorder="1" applyAlignment="1">
      <alignment horizontal="center"/>
    </xf>
    <xf numFmtId="0" fontId="3" fillId="0" borderId="9" xfId="1" applyNumberFormat="1" applyFont="1" applyBorder="1" applyAlignment="1">
      <alignment horizontal="right"/>
    </xf>
    <xf numFmtId="0" fontId="3" fillId="0" borderId="8" xfId="1" applyNumberFormat="1" applyFont="1" applyBorder="1"/>
    <xf numFmtId="0" fontId="10" fillId="0" borderId="0" xfId="1" applyNumberFormat="1"/>
    <xf numFmtId="0" fontId="16" fillId="0" borderId="0" xfId="1" applyFont="1"/>
    <xf numFmtId="0" fontId="17" fillId="0" borderId="59" xfId="1" applyFont="1" applyBorder="1" applyAlignment="1">
      <alignment horizontal="center" vertical="top"/>
    </xf>
    <xf numFmtId="49" fontId="17" fillId="0" borderId="59" xfId="1" applyNumberFormat="1" applyFont="1" applyBorder="1" applyAlignment="1">
      <alignment horizontal="left" vertical="top"/>
    </xf>
    <xf numFmtId="0" fontId="17" fillId="0" borderId="59" xfId="1" applyFont="1" applyBorder="1" applyAlignment="1">
      <alignment vertical="top" wrapText="1"/>
    </xf>
    <xf numFmtId="49" fontId="17" fillId="0" borderId="59" xfId="1" applyNumberFormat="1" applyFont="1" applyBorder="1" applyAlignment="1">
      <alignment horizontal="center" shrinkToFit="1"/>
    </xf>
    <xf numFmtId="4" fontId="17" fillId="0" borderId="59" xfId="1" applyNumberFormat="1" applyFont="1" applyBorder="1" applyAlignment="1">
      <alignment horizontal="right"/>
    </xf>
    <xf numFmtId="4" fontId="17" fillId="0" borderId="59" xfId="1" applyNumberFormat="1" applyFont="1" applyBorder="1"/>
    <xf numFmtId="0" fontId="18" fillId="0" borderId="0" xfId="1" applyFont="1"/>
    <xf numFmtId="0" fontId="5" fillId="0" borderId="56" xfId="1" applyFont="1" applyBorder="1" applyAlignment="1">
      <alignment horizontal="center"/>
    </xf>
    <xf numFmtId="0" fontId="19" fillId="0" borderId="0" xfId="1" applyFont="1" applyAlignment="1">
      <alignment wrapText="1"/>
    </xf>
    <xf numFmtId="49" fontId="5" fillId="0" borderId="56" xfId="1" applyNumberFormat="1" applyFont="1" applyBorder="1" applyAlignment="1">
      <alignment horizontal="right"/>
    </xf>
    <xf numFmtId="49" fontId="20" fillId="3" borderId="60" xfId="1" applyNumberFormat="1" applyFont="1" applyFill="1" applyBorder="1" applyAlignment="1">
      <alignment horizontal="left" wrapText="1"/>
    </xf>
    <xf numFmtId="49" fontId="21" fillId="0" borderId="61" xfId="0" applyNumberFormat="1" applyFont="1" applyBorder="1" applyAlignment="1">
      <alignment horizontal="left" wrapText="1"/>
    </xf>
    <xf numFmtId="4" fontId="20" fillId="3" borderId="62" xfId="1" applyNumberFormat="1" applyFont="1" applyFill="1" applyBorder="1" applyAlignment="1">
      <alignment horizontal="right" wrapText="1"/>
    </xf>
    <xf numFmtId="0" fontId="20" fillId="3" borderId="34" xfId="1" applyFont="1" applyFill="1" applyBorder="1" applyAlignment="1">
      <alignment horizontal="left" wrapText="1"/>
    </xf>
    <xf numFmtId="0" fontId="20" fillId="0" borderId="13" xfId="0" applyFont="1" applyBorder="1" applyAlignment="1">
      <alignment horizontal="right"/>
    </xf>
    <xf numFmtId="0" fontId="3" fillId="2" borderId="10" xfId="1" applyFont="1" applyFill="1" applyBorder="1" applyAlignment="1">
      <alignment horizontal="center"/>
    </xf>
    <xf numFmtId="49" fontId="22" fillId="2" borderId="10" xfId="1" applyNumberFormat="1" applyFont="1" applyFill="1" applyBorder="1" applyAlignment="1">
      <alignment horizontal="left"/>
    </xf>
    <xf numFmtId="0" fontId="22" fillId="2" borderId="15" xfId="1" applyFont="1" applyFill="1" applyBorder="1"/>
    <xf numFmtId="0" fontId="3" fillId="2" borderId="9" xfId="1" applyFont="1" applyFill="1" applyBorder="1" applyAlignment="1">
      <alignment horizontal="center"/>
    </xf>
    <xf numFmtId="4" fontId="3" fillId="2" borderId="9" xfId="1" applyNumberFormat="1" applyFont="1" applyFill="1" applyBorder="1" applyAlignment="1">
      <alignment horizontal="right"/>
    </xf>
    <xf numFmtId="4" fontId="3" fillId="2" borderId="8" xfId="1" applyNumberFormat="1" applyFont="1" applyFill="1" applyBorder="1" applyAlignment="1">
      <alignment horizontal="right"/>
    </xf>
    <xf numFmtId="4" fontId="4" fillId="2" borderId="10" xfId="1" applyNumberFormat="1" applyFont="1" applyFill="1" applyBorder="1"/>
    <xf numFmtId="3" fontId="10" fillId="0" borderId="0" xfId="1" applyNumberFormat="1"/>
    <xf numFmtId="0" fontId="10" fillId="0" borderId="0" xfId="1" applyBorder="1"/>
    <xf numFmtId="0" fontId="23" fillId="0" borderId="0" xfId="1" applyFont="1" applyAlignment="1"/>
    <xf numFmtId="0" fontId="10" fillId="0" borderId="0" xfId="1" applyAlignment="1">
      <alignment horizontal="right"/>
    </xf>
    <xf numFmtId="0" fontId="24" fillId="0" borderId="0" xfId="1" applyFont="1" applyBorder="1"/>
    <xf numFmtId="3" fontId="24" fillId="0" borderId="0" xfId="1" applyNumberFormat="1" applyFont="1" applyBorder="1" applyAlignment="1">
      <alignment horizontal="right"/>
    </xf>
    <xf numFmtId="4" fontId="24" fillId="0" borderId="0" xfId="1" applyNumberFormat="1" applyFont="1" applyBorder="1"/>
    <xf numFmtId="0" fontId="23" fillId="0" borderId="0" xfId="1" applyFont="1" applyBorder="1" applyAlignment="1"/>
    <xf numFmtId="0" fontId="10" fillId="0" borderId="0" xfId="1" applyBorder="1" applyAlignment="1">
      <alignment horizontal="right"/>
    </xf>
    <xf numFmtId="49" fontId="5" fillId="0" borderId="12" xfId="0" applyNumberFormat="1" applyFont="1" applyBorder="1"/>
    <xf numFmtId="3" fontId="3" fillId="0" borderId="13" xfId="0" applyNumberFormat="1" applyFont="1" applyBorder="1"/>
    <xf numFmtId="3" fontId="3" fillId="0" borderId="56" xfId="0" applyNumberFormat="1" applyFont="1" applyBorder="1"/>
    <xf numFmtId="3" fontId="3" fillId="0" borderId="57" xfId="0" applyNumberFormat="1" applyFont="1" applyBorder="1"/>
  </cellXfs>
  <cellStyles count="2">
    <cellStyle name="normální" xfId="0" builtinId="0"/>
    <cellStyle name="normální_POL.XLS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21"/>
  <dimension ref="A1:BE55"/>
  <sheetViews>
    <sheetView tabSelected="1" workbookViewId="0">
      <selection activeCell="I14" sqref="I14"/>
    </sheetView>
  </sheetViews>
  <sheetFormatPr defaultRowHeight="12.75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4.75" customHeight="1" thickBot="1">
      <c r="A1" s="1" t="s">
        <v>75</v>
      </c>
      <c r="B1" s="2"/>
      <c r="C1" s="2"/>
      <c r="D1" s="2"/>
      <c r="E1" s="2"/>
      <c r="F1" s="2"/>
      <c r="G1" s="2"/>
    </row>
    <row r="2" spans="1:57" ht="12.75" customHeight="1">
      <c r="A2" s="3" t="s">
        <v>0</v>
      </c>
      <c r="B2" s="4"/>
      <c r="C2" s="5" t="str">
        <f>Rekapitulace!H1</f>
        <v>N10/25</v>
      </c>
      <c r="D2" s="5" t="str">
        <f>Rekapitulace!G2</f>
        <v>Výměna oken</v>
      </c>
      <c r="E2" s="6"/>
      <c r="F2" s="7" t="s">
        <v>1</v>
      </c>
      <c r="G2" s="8" t="s">
        <v>81</v>
      </c>
    </row>
    <row r="3" spans="1:57" ht="3" hidden="1" customHeight="1">
      <c r="A3" s="9"/>
      <c r="B3" s="10"/>
      <c r="C3" s="11"/>
      <c r="D3" s="11"/>
      <c r="E3" s="12"/>
      <c r="F3" s="13"/>
      <c r="G3" s="14"/>
    </row>
    <row r="4" spans="1:57" ht="12" customHeight="1">
      <c r="A4" s="15" t="s">
        <v>2</v>
      </c>
      <c r="B4" s="10"/>
      <c r="C4" s="11" t="s">
        <v>3</v>
      </c>
      <c r="D4" s="11"/>
      <c r="E4" s="12"/>
      <c r="F4" s="13" t="s">
        <v>4</v>
      </c>
      <c r="G4" s="16"/>
    </row>
    <row r="5" spans="1:57" ht="12.95" customHeight="1">
      <c r="A5" s="17" t="s">
        <v>79</v>
      </c>
      <c r="B5" s="18"/>
      <c r="C5" s="19" t="s">
        <v>80</v>
      </c>
      <c r="D5" s="20"/>
      <c r="E5" s="18"/>
      <c r="F5" s="13" t="s">
        <v>6</v>
      </c>
      <c r="G5" s="14"/>
    </row>
    <row r="6" spans="1:57" ht="12.95" customHeight="1">
      <c r="A6" s="15" t="s">
        <v>7</v>
      </c>
      <c r="B6" s="10"/>
      <c r="C6" s="11" t="s">
        <v>8</v>
      </c>
      <c r="D6" s="11"/>
      <c r="E6" s="12"/>
      <c r="F6" s="21" t="s">
        <v>9</v>
      </c>
      <c r="G6" s="22"/>
      <c r="O6" s="23"/>
    </row>
    <row r="7" spans="1:57" ht="12.95" customHeight="1">
      <c r="A7" s="24" t="s">
        <v>77</v>
      </c>
      <c r="B7" s="25"/>
      <c r="C7" s="26" t="s">
        <v>78</v>
      </c>
      <c r="D7" s="27"/>
      <c r="E7" s="27"/>
      <c r="F7" s="28" t="s">
        <v>10</v>
      </c>
      <c r="G7" s="22">
        <f>IF(PocetMJ=0,,ROUND((F30+F32)/PocetMJ,1))</f>
        <v>0</v>
      </c>
    </row>
    <row r="8" spans="1:57">
      <c r="A8" s="29" t="s">
        <v>11</v>
      </c>
      <c r="B8" s="13"/>
      <c r="C8" s="30" t="s">
        <v>178</v>
      </c>
      <c r="D8" s="30"/>
      <c r="E8" s="31"/>
      <c r="F8" s="32" t="s">
        <v>12</v>
      </c>
      <c r="G8" s="33"/>
      <c r="H8" s="34"/>
      <c r="I8" s="35"/>
    </row>
    <row r="9" spans="1:57">
      <c r="A9" s="29" t="s">
        <v>13</v>
      </c>
      <c r="B9" s="13"/>
      <c r="C9" s="30" t="str">
        <f>Projektant</f>
        <v>ing.Martin Němec</v>
      </c>
      <c r="D9" s="30"/>
      <c r="E9" s="31"/>
      <c r="F9" s="13"/>
      <c r="G9" s="36"/>
      <c r="H9" s="37"/>
    </row>
    <row r="10" spans="1:57">
      <c r="A10" s="29" t="s">
        <v>14</v>
      </c>
      <c r="B10" s="13"/>
      <c r="C10" s="30"/>
      <c r="D10" s="30"/>
      <c r="E10" s="30"/>
      <c r="F10" s="38"/>
      <c r="G10" s="39"/>
      <c r="H10" s="40"/>
    </row>
    <row r="11" spans="1:57" ht="13.5" customHeight="1">
      <c r="A11" s="29" t="s">
        <v>15</v>
      </c>
      <c r="B11" s="13"/>
      <c r="C11" s="30"/>
      <c r="D11" s="30"/>
      <c r="E11" s="30"/>
      <c r="F11" s="41" t="s">
        <v>16</v>
      </c>
      <c r="G11" s="42" t="s">
        <v>77</v>
      </c>
      <c r="H11" s="37"/>
      <c r="BA11" s="43"/>
      <c r="BB11" s="43"/>
      <c r="BC11" s="43"/>
      <c r="BD11" s="43"/>
      <c r="BE11" s="43"/>
    </row>
    <row r="12" spans="1:57" ht="12.75" customHeight="1">
      <c r="A12" s="44" t="s">
        <v>17</v>
      </c>
      <c r="B12" s="10"/>
      <c r="C12" s="45"/>
      <c r="D12" s="45"/>
      <c r="E12" s="45"/>
      <c r="F12" s="46" t="s">
        <v>18</v>
      </c>
      <c r="G12" s="47"/>
      <c r="H12" s="37"/>
    </row>
    <row r="13" spans="1:57" ht="28.5" customHeight="1" thickBot="1">
      <c r="A13" s="48" t="s">
        <v>19</v>
      </c>
      <c r="B13" s="49"/>
      <c r="C13" s="49"/>
      <c r="D13" s="49"/>
      <c r="E13" s="50"/>
      <c r="F13" s="50"/>
      <c r="G13" s="51"/>
      <c r="H13" s="37"/>
    </row>
    <row r="14" spans="1:57" ht="17.25" customHeight="1" thickBot="1">
      <c r="A14" s="52" t="s">
        <v>20</v>
      </c>
      <c r="B14" s="53"/>
      <c r="C14" s="54"/>
      <c r="D14" s="55" t="s">
        <v>21</v>
      </c>
      <c r="E14" s="56"/>
      <c r="F14" s="56"/>
      <c r="G14" s="54"/>
    </row>
    <row r="15" spans="1:57" ht="15.95" customHeight="1">
      <c r="A15" s="57"/>
      <c r="B15" s="58" t="s">
        <v>22</v>
      </c>
      <c r="C15" s="59">
        <f>HSV</f>
        <v>0</v>
      </c>
      <c r="D15" s="60" t="str">
        <f>Rekapitulace!A20</f>
        <v>Ztížené výrobní podmínky</v>
      </c>
      <c r="E15" s="61"/>
      <c r="F15" s="62"/>
      <c r="G15" s="59">
        <f>Rekapitulace!I20</f>
        <v>0</v>
      </c>
    </row>
    <row r="16" spans="1:57" ht="15.95" customHeight="1">
      <c r="A16" s="57" t="s">
        <v>23</v>
      </c>
      <c r="B16" s="58" t="s">
        <v>24</v>
      </c>
      <c r="C16" s="59">
        <f>PSV</f>
        <v>0</v>
      </c>
      <c r="D16" s="9" t="str">
        <f>Rekapitulace!A21</f>
        <v>Oborová přirážka</v>
      </c>
      <c r="E16" s="63"/>
      <c r="F16" s="64"/>
      <c r="G16" s="59">
        <f>Rekapitulace!I21</f>
        <v>0</v>
      </c>
    </row>
    <row r="17" spans="1:7" ht="15.95" customHeight="1">
      <c r="A17" s="57" t="s">
        <v>25</v>
      </c>
      <c r="B17" s="58" t="s">
        <v>26</v>
      </c>
      <c r="C17" s="59">
        <f>Mont</f>
        <v>0</v>
      </c>
      <c r="D17" s="9" t="str">
        <f>Rekapitulace!A22</f>
        <v>Přesun stavebních kapacit</v>
      </c>
      <c r="E17" s="63"/>
      <c r="F17" s="64"/>
      <c r="G17" s="59">
        <f>Rekapitulace!I22</f>
        <v>0</v>
      </c>
    </row>
    <row r="18" spans="1:7" ht="15.95" customHeight="1">
      <c r="A18" s="65" t="s">
        <v>27</v>
      </c>
      <c r="B18" s="66" t="s">
        <v>28</v>
      </c>
      <c r="C18" s="59">
        <f>Dodavka</f>
        <v>0</v>
      </c>
      <c r="D18" s="9" t="str">
        <f>Rekapitulace!A23</f>
        <v>Mimostaveništní doprava</v>
      </c>
      <c r="E18" s="63"/>
      <c r="F18" s="64"/>
      <c r="G18" s="59">
        <f>Rekapitulace!I23</f>
        <v>0</v>
      </c>
    </row>
    <row r="19" spans="1:7" ht="15.95" customHeight="1">
      <c r="A19" s="67" t="s">
        <v>29</v>
      </c>
      <c r="B19" s="58"/>
      <c r="C19" s="59">
        <f>SUM(C15:C18)</f>
        <v>0</v>
      </c>
      <c r="D19" s="9" t="str">
        <f>Rekapitulace!A24</f>
        <v>Zařízení staveniště</v>
      </c>
      <c r="E19" s="63"/>
      <c r="F19" s="64"/>
      <c r="G19" s="59">
        <f>Rekapitulace!I24</f>
        <v>0</v>
      </c>
    </row>
    <row r="20" spans="1:7" ht="15.95" customHeight="1">
      <c r="A20" s="67"/>
      <c r="B20" s="58"/>
      <c r="C20" s="59"/>
      <c r="D20" s="9" t="str">
        <f>Rekapitulace!A25</f>
        <v>Provoz investora</v>
      </c>
      <c r="E20" s="63"/>
      <c r="F20" s="64"/>
      <c r="G20" s="59">
        <f>Rekapitulace!I25</f>
        <v>0</v>
      </c>
    </row>
    <row r="21" spans="1:7" ht="15.95" customHeight="1">
      <c r="A21" s="67" t="s">
        <v>30</v>
      </c>
      <c r="B21" s="58"/>
      <c r="C21" s="59">
        <f>HZS</f>
        <v>0</v>
      </c>
      <c r="D21" s="9" t="str">
        <f>Rekapitulace!A26</f>
        <v>Kompletační činnost (IČD)</v>
      </c>
      <c r="E21" s="63"/>
      <c r="F21" s="64"/>
      <c r="G21" s="59">
        <f>Rekapitulace!I26</f>
        <v>0</v>
      </c>
    </row>
    <row r="22" spans="1:7" ht="15.95" customHeight="1">
      <c r="A22" s="68" t="s">
        <v>31</v>
      </c>
      <c r="B22" s="69"/>
      <c r="C22" s="59">
        <f>C19+C21</f>
        <v>0</v>
      </c>
      <c r="D22" s="9" t="s">
        <v>32</v>
      </c>
      <c r="E22" s="63"/>
      <c r="F22" s="64"/>
      <c r="G22" s="59">
        <f>G23-SUM(G15:G21)</f>
        <v>0</v>
      </c>
    </row>
    <row r="23" spans="1:7" ht="15.95" customHeight="1" thickBot="1">
      <c r="A23" s="70" t="s">
        <v>33</v>
      </c>
      <c r="B23" s="71"/>
      <c r="C23" s="72">
        <f>C22+G23</f>
        <v>0</v>
      </c>
      <c r="D23" s="73" t="s">
        <v>34</v>
      </c>
      <c r="E23" s="74"/>
      <c r="F23" s="75"/>
      <c r="G23" s="59">
        <f>VRN</f>
        <v>0</v>
      </c>
    </row>
    <row r="24" spans="1:7">
      <c r="A24" s="76" t="s">
        <v>35</v>
      </c>
      <c r="B24" s="77"/>
      <c r="C24" s="78"/>
      <c r="D24" s="77" t="s">
        <v>36</v>
      </c>
      <c r="E24" s="77"/>
      <c r="F24" s="79" t="s">
        <v>37</v>
      </c>
      <c r="G24" s="80"/>
    </row>
    <row r="25" spans="1:7">
      <c r="A25" s="68" t="s">
        <v>38</v>
      </c>
      <c r="B25" s="69"/>
      <c r="C25" s="81"/>
      <c r="D25" s="69" t="s">
        <v>38</v>
      </c>
      <c r="E25" s="82"/>
      <c r="F25" s="83" t="s">
        <v>38</v>
      </c>
      <c r="G25" s="84"/>
    </row>
    <row r="26" spans="1:7" ht="37.5" customHeight="1">
      <c r="A26" s="68" t="s">
        <v>39</v>
      </c>
      <c r="B26" s="85"/>
      <c r="C26" s="81"/>
      <c r="D26" s="69" t="s">
        <v>39</v>
      </c>
      <c r="E26" s="82"/>
      <c r="F26" s="83" t="s">
        <v>39</v>
      </c>
      <c r="G26" s="84"/>
    </row>
    <row r="27" spans="1:7">
      <c r="A27" s="68"/>
      <c r="B27" s="86"/>
      <c r="C27" s="81"/>
      <c r="D27" s="69"/>
      <c r="E27" s="82"/>
      <c r="F27" s="83"/>
      <c r="G27" s="84"/>
    </row>
    <row r="28" spans="1:7">
      <c r="A28" s="68" t="s">
        <v>40</v>
      </c>
      <c r="B28" s="69"/>
      <c r="C28" s="81"/>
      <c r="D28" s="83" t="s">
        <v>41</v>
      </c>
      <c r="E28" s="81"/>
      <c r="F28" s="87" t="s">
        <v>41</v>
      </c>
      <c r="G28" s="84"/>
    </row>
    <row r="29" spans="1:7" ht="69" customHeight="1">
      <c r="A29" s="68"/>
      <c r="B29" s="69"/>
      <c r="C29" s="88"/>
      <c r="D29" s="89"/>
      <c r="E29" s="88"/>
      <c r="F29" s="69"/>
      <c r="G29" s="84"/>
    </row>
    <row r="30" spans="1:7">
      <c r="A30" s="90" t="s">
        <v>42</v>
      </c>
      <c r="B30" s="91"/>
      <c r="C30" s="92">
        <v>21</v>
      </c>
      <c r="D30" s="91" t="s">
        <v>43</v>
      </c>
      <c r="E30" s="93"/>
      <c r="F30" s="94">
        <f>C23-F32</f>
        <v>0</v>
      </c>
      <c r="G30" s="95"/>
    </row>
    <row r="31" spans="1:7">
      <c r="A31" s="90" t="s">
        <v>44</v>
      </c>
      <c r="B31" s="91"/>
      <c r="C31" s="92">
        <f>SazbaDPH1</f>
        <v>21</v>
      </c>
      <c r="D31" s="91" t="s">
        <v>45</v>
      </c>
      <c r="E31" s="93"/>
      <c r="F31" s="94">
        <f>ROUND(PRODUCT(F30,C31/100),0)</f>
        <v>0</v>
      </c>
      <c r="G31" s="95"/>
    </row>
    <row r="32" spans="1:7">
      <c r="A32" s="90" t="s">
        <v>42</v>
      </c>
      <c r="B32" s="91"/>
      <c r="C32" s="92">
        <v>0</v>
      </c>
      <c r="D32" s="91" t="s">
        <v>45</v>
      </c>
      <c r="E32" s="93"/>
      <c r="F32" s="94">
        <v>0</v>
      </c>
      <c r="G32" s="95"/>
    </row>
    <row r="33" spans="1:8">
      <c r="A33" s="90" t="s">
        <v>44</v>
      </c>
      <c r="B33" s="96"/>
      <c r="C33" s="97">
        <f>SazbaDPH2</f>
        <v>0</v>
      </c>
      <c r="D33" s="91" t="s">
        <v>45</v>
      </c>
      <c r="E33" s="64"/>
      <c r="F33" s="94">
        <f>ROUND(PRODUCT(F32,C33/100),0)</f>
        <v>0</v>
      </c>
      <c r="G33" s="95"/>
    </row>
    <row r="34" spans="1:8" s="103" customFormat="1" ht="19.5" customHeight="1" thickBot="1">
      <c r="A34" s="98" t="s">
        <v>46</v>
      </c>
      <c r="B34" s="99"/>
      <c r="C34" s="99"/>
      <c r="D34" s="99"/>
      <c r="E34" s="100"/>
      <c r="F34" s="101">
        <f>ROUND(SUM(F30:F33),0)</f>
        <v>0</v>
      </c>
      <c r="G34" s="102"/>
    </row>
    <row r="36" spans="1:8">
      <c r="A36" s="104" t="s">
        <v>47</v>
      </c>
      <c r="B36" s="104"/>
      <c r="C36" s="104"/>
      <c r="D36" s="104"/>
      <c r="E36" s="104"/>
      <c r="F36" s="104"/>
      <c r="G36" s="104"/>
      <c r="H36" t="s">
        <v>5</v>
      </c>
    </row>
    <row r="37" spans="1:8" ht="14.25" customHeight="1">
      <c r="A37" s="104"/>
      <c r="B37" s="105"/>
      <c r="C37" s="105"/>
      <c r="D37" s="105"/>
      <c r="E37" s="105"/>
      <c r="F37" s="105"/>
      <c r="G37" s="105"/>
      <c r="H37" t="s">
        <v>5</v>
      </c>
    </row>
    <row r="38" spans="1:8" ht="12.75" customHeight="1">
      <c r="A38" s="106"/>
      <c r="B38" s="105"/>
      <c r="C38" s="105"/>
      <c r="D38" s="105"/>
      <c r="E38" s="105"/>
      <c r="F38" s="105"/>
      <c r="G38" s="105"/>
      <c r="H38" t="s">
        <v>5</v>
      </c>
    </row>
    <row r="39" spans="1:8">
      <c r="A39" s="106"/>
      <c r="B39" s="105"/>
      <c r="C39" s="105"/>
      <c r="D39" s="105"/>
      <c r="E39" s="105"/>
      <c r="F39" s="105"/>
      <c r="G39" s="105"/>
      <c r="H39" t="s">
        <v>5</v>
      </c>
    </row>
    <row r="40" spans="1:8">
      <c r="A40" s="106"/>
      <c r="B40" s="105"/>
      <c r="C40" s="105"/>
      <c r="D40" s="105"/>
      <c r="E40" s="105"/>
      <c r="F40" s="105"/>
      <c r="G40" s="105"/>
      <c r="H40" t="s">
        <v>5</v>
      </c>
    </row>
    <row r="41" spans="1:8">
      <c r="A41" s="106"/>
      <c r="B41" s="105"/>
      <c r="C41" s="105"/>
      <c r="D41" s="105"/>
      <c r="E41" s="105"/>
      <c r="F41" s="105"/>
      <c r="G41" s="105"/>
      <c r="H41" t="s">
        <v>5</v>
      </c>
    </row>
    <row r="42" spans="1:8">
      <c r="A42" s="106"/>
      <c r="B42" s="105"/>
      <c r="C42" s="105"/>
      <c r="D42" s="105"/>
      <c r="E42" s="105"/>
      <c r="F42" s="105"/>
      <c r="G42" s="105"/>
      <c r="H42" t="s">
        <v>5</v>
      </c>
    </row>
    <row r="43" spans="1:8">
      <c r="A43" s="106"/>
      <c r="B43" s="105"/>
      <c r="C43" s="105"/>
      <c r="D43" s="105"/>
      <c r="E43" s="105"/>
      <c r="F43" s="105"/>
      <c r="G43" s="105"/>
      <c r="H43" t="s">
        <v>5</v>
      </c>
    </row>
    <row r="44" spans="1:8">
      <c r="A44" s="106"/>
      <c r="B44" s="105"/>
      <c r="C44" s="105"/>
      <c r="D44" s="105"/>
      <c r="E44" s="105"/>
      <c r="F44" s="105"/>
      <c r="G44" s="105"/>
      <c r="H44" t="s">
        <v>5</v>
      </c>
    </row>
    <row r="45" spans="1:8" ht="0.75" customHeight="1">
      <c r="A45" s="106"/>
      <c r="B45" s="105"/>
      <c r="C45" s="105"/>
      <c r="D45" s="105"/>
      <c r="E45" s="105"/>
      <c r="F45" s="105"/>
      <c r="G45" s="105"/>
      <c r="H45" t="s">
        <v>5</v>
      </c>
    </row>
    <row r="46" spans="1:8">
      <c r="B46" s="107"/>
      <c r="C46" s="107"/>
      <c r="D46" s="107"/>
      <c r="E46" s="107"/>
      <c r="F46" s="107"/>
      <c r="G46" s="107"/>
    </row>
    <row r="47" spans="1:8">
      <c r="B47" s="107"/>
      <c r="C47" s="107"/>
      <c r="D47" s="107"/>
      <c r="E47" s="107"/>
      <c r="F47" s="107"/>
      <c r="G47" s="107"/>
    </row>
    <row r="48" spans="1:8">
      <c r="B48" s="107"/>
      <c r="C48" s="107"/>
      <c r="D48" s="107"/>
      <c r="E48" s="107"/>
      <c r="F48" s="107"/>
      <c r="G48" s="107"/>
    </row>
    <row r="49" spans="2:7">
      <c r="B49" s="107"/>
      <c r="C49" s="107"/>
      <c r="D49" s="107"/>
      <c r="E49" s="107"/>
      <c r="F49" s="107"/>
      <c r="G49" s="107"/>
    </row>
    <row r="50" spans="2:7">
      <c r="B50" s="107"/>
      <c r="C50" s="107"/>
      <c r="D50" s="107"/>
      <c r="E50" s="107"/>
      <c r="F50" s="107"/>
      <c r="G50" s="107"/>
    </row>
    <row r="51" spans="2:7">
      <c r="B51" s="107"/>
      <c r="C51" s="107"/>
      <c r="D51" s="107"/>
      <c r="E51" s="107"/>
      <c r="F51" s="107"/>
      <c r="G51" s="107"/>
    </row>
    <row r="52" spans="2:7">
      <c r="B52" s="107"/>
      <c r="C52" s="107"/>
      <c r="D52" s="107"/>
      <c r="E52" s="107"/>
      <c r="F52" s="107"/>
      <c r="G52" s="107"/>
    </row>
    <row r="53" spans="2:7">
      <c r="B53" s="107"/>
      <c r="C53" s="107"/>
      <c r="D53" s="107"/>
      <c r="E53" s="107"/>
      <c r="F53" s="107"/>
      <c r="G53" s="107"/>
    </row>
    <row r="54" spans="2:7">
      <c r="B54" s="107"/>
      <c r="C54" s="107"/>
      <c r="D54" s="107"/>
      <c r="E54" s="107"/>
      <c r="F54" s="107"/>
      <c r="G54" s="107"/>
    </row>
    <row r="55" spans="2:7">
      <c r="B55" s="107"/>
      <c r="C55" s="107"/>
      <c r="D55" s="107"/>
      <c r="E55" s="107"/>
      <c r="F55" s="107"/>
      <c r="G55" s="107"/>
    </row>
  </sheetData>
  <mergeCells count="22">
    <mergeCell ref="B52:G52"/>
    <mergeCell ref="B53:G53"/>
    <mergeCell ref="B54:G54"/>
    <mergeCell ref="B55:G55"/>
    <mergeCell ref="B46:G46"/>
    <mergeCell ref="B47:G47"/>
    <mergeCell ref="B48:G48"/>
    <mergeCell ref="B49:G49"/>
    <mergeCell ref="B50:G50"/>
    <mergeCell ref="B51:G51"/>
    <mergeCell ref="F30:G30"/>
    <mergeCell ref="F31:G31"/>
    <mergeCell ref="F32:G32"/>
    <mergeCell ref="F33:G33"/>
    <mergeCell ref="F34:G34"/>
    <mergeCell ref="B37:G45"/>
    <mergeCell ref="C8:E8"/>
    <mergeCell ref="C9:E9"/>
    <mergeCell ref="C10:E10"/>
    <mergeCell ref="C11:E11"/>
    <mergeCell ref="C12:E12"/>
    <mergeCell ref="A23:B23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31"/>
  <dimension ref="A1:BE79"/>
  <sheetViews>
    <sheetView workbookViewId="0">
      <selection activeCell="H28" sqref="H28:I28"/>
    </sheetView>
  </sheetViews>
  <sheetFormatPr defaultRowHeight="12.75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9" ht="13.5" thickTop="1">
      <c r="A1" s="108" t="s">
        <v>48</v>
      </c>
      <c r="B1" s="109"/>
      <c r="C1" s="110" t="str">
        <f>CONCATENATE(cislostavby," ",nazevstavby)</f>
        <v>N10/25 Objekt MMB Husova 5 Brno</v>
      </c>
      <c r="D1" s="111"/>
      <c r="E1" s="112"/>
      <c r="F1" s="111"/>
      <c r="G1" s="113" t="s">
        <v>49</v>
      </c>
      <c r="H1" s="114" t="s">
        <v>77</v>
      </c>
      <c r="I1" s="115"/>
    </row>
    <row r="2" spans="1:9" ht="13.5" thickBot="1">
      <c r="A2" s="116" t="s">
        <v>50</v>
      </c>
      <c r="B2" s="117"/>
      <c r="C2" s="118" t="str">
        <f>CONCATENATE(cisloobjektu," ",nazevobjektu)</f>
        <v>10/25 Stavební úpravy objektu MMB</v>
      </c>
      <c r="D2" s="119"/>
      <c r="E2" s="120"/>
      <c r="F2" s="119"/>
      <c r="G2" s="121" t="s">
        <v>82</v>
      </c>
      <c r="H2" s="122"/>
      <c r="I2" s="123"/>
    </row>
    <row r="3" spans="1:9" ht="13.5" thickTop="1">
      <c r="A3" s="82"/>
      <c r="B3" s="82"/>
      <c r="C3" s="82"/>
      <c r="D3" s="82"/>
      <c r="E3" s="82"/>
      <c r="F3" s="69"/>
      <c r="G3" s="82"/>
      <c r="H3" s="82"/>
      <c r="I3" s="82"/>
    </row>
    <row r="4" spans="1:9" ht="19.5" customHeight="1">
      <c r="A4" s="124" t="s">
        <v>51</v>
      </c>
      <c r="B4" s="125"/>
      <c r="C4" s="125"/>
      <c r="D4" s="125"/>
      <c r="E4" s="126"/>
      <c r="F4" s="125"/>
      <c r="G4" s="125"/>
      <c r="H4" s="125"/>
      <c r="I4" s="125"/>
    </row>
    <row r="5" spans="1:9" ht="13.5" thickBot="1">
      <c r="A5" s="82"/>
      <c r="B5" s="82"/>
      <c r="C5" s="82"/>
      <c r="D5" s="82"/>
      <c r="E5" s="82"/>
      <c r="F5" s="82"/>
      <c r="G5" s="82"/>
      <c r="H5" s="82"/>
      <c r="I5" s="82"/>
    </row>
    <row r="6" spans="1:9" s="37" customFormat="1" ht="13.5" thickBot="1">
      <c r="A6" s="127"/>
      <c r="B6" s="128" t="s">
        <v>52</v>
      </c>
      <c r="C6" s="128"/>
      <c r="D6" s="129"/>
      <c r="E6" s="130" t="s">
        <v>53</v>
      </c>
      <c r="F6" s="131" t="s">
        <v>54</v>
      </c>
      <c r="G6" s="131" t="s">
        <v>55</v>
      </c>
      <c r="H6" s="131" t="s">
        <v>56</v>
      </c>
      <c r="I6" s="132" t="s">
        <v>30</v>
      </c>
    </row>
    <row r="7" spans="1:9" s="37" customFormat="1">
      <c r="A7" s="227" t="str">
        <f>Položky!B7</f>
        <v>6</v>
      </c>
      <c r="B7" s="133" t="str">
        <f>Položky!C7</f>
        <v>Úpravy povrchu, podlahy</v>
      </c>
      <c r="C7" s="69"/>
      <c r="D7" s="134"/>
      <c r="E7" s="228">
        <f>Položky!BA10</f>
        <v>0</v>
      </c>
      <c r="F7" s="229">
        <f>Položky!BB10</f>
        <v>0</v>
      </c>
      <c r="G7" s="229">
        <f>Položky!BC10</f>
        <v>0</v>
      </c>
      <c r="H7" s="229">
        <f>Položky!BD10</f>
        <v>0</v>
      </c>
      <c r="I7" s="230">
        <f>Položky!BE10</f>
        <v>0</v>
      </c>
    </row>
    <row r="8" spans="1:9" s="37" customFormat="1">
      <c r="A8" s="227" t="str">
        <f>Položky!B11</f>
        <v>9</v>
      </c>
      <c r="B8" s="133" t="str">
        <f>Položky!C11</f>
        <v>Ostatní konstrukce, bourání</v>
      </c>
      <c r="C8" s="69"/>
      <c r="D8" s="134"/>
      <c r="E8" s="228">
        <f>Položky!BA14</f>
        <v>0</v>
      </c>
      <c r="F8" s="229">
        <f>Položky!BB14</f>
        <v>0</v>
      </c>
      <c r="G8" s="229">
        <f>Položky!BC14</f>
        <v>0</v>
      </c>
      <c r="H8" s="229">
        <f>Položky!BD14</f>
        <v>0</v>
      </c>
      <c r="I8" s="230">
        <f>Položky!BE14</f>
        <v>0</v>
      </c>
    </row>
    <row r="9" spans="1:9" s="37" customFormat="1">
      <c r="A9" s="227" t="str">
        <f>Položky!B15</f>
        <v>94</v>
      </c>
      <c r="B9" s="133" t="str">
        <f>Položky!C15</f>
        <v>Lešení a stavební výtahy</v>
      </c>
      <c r="C9" s="69"/>
      <c r="D9" s="134"/>
      <c r="E9" s="228">
        <f>Položky!BA19</f>
        <v>0</v>
      </c>
      <c r="F9" s="229">
        <f>Položky!BB19</f>
        <v>0</v>
      </c>
      <c r="G9" s="229">
        <f>Položky!BC19</f>
        <v>0</v>
      </c>
      <c r="H9" s="229">
        <f>Položky!BD19</f>
        <v>0</v>
      </c>
      <c r="I9" s="230">
        <f>Položky!BE19</f>
        <v>0</v>
      </c>
    </row>
    <row r="10" spans="1:9" s="37" customFormat="1">
      <c r="A10" s="227" t="str">
        <f>Položky!B20</f>
        <v>96</v>
      </c>
      <c r="B10" s="133" t="str">
        <f>Položky!C20</f>
        <v>Bourání konstrukcí</v>
      </c>
      <c r="C10" s="69"/>
      <c r="D10" s="134"/>
      <c r="E10" s="228">
        <f>Položky!BA24</f>
        <v>0</v>
      </c>
      <c r="F10" s="229">
        <f>Položky!BB24</f>
        <v>0</v>
      </c>
      <c r="G10" s="229">
        <f>Položky!BC24</f>
        <v>0</v>
      </c>
      <c r="H10" s="229">
        <f>Položky!BD24</f>
        <v>0</v>
      </c>
      <c r="I10" s="230">
        <f>Položky!BE24</f>
        <v>0</v>
      </c>
    </row>
    <row r="11" spans="1:9" s="37" customFormat="1">
      <c r="A11" s="227" t="str">
        <f>Položky!B25</f>
        <v>99</v>
      </c>
      <c r="B11" s="133" t="str">
        <f>Položky!C25</f>
        <v>Staveništní přesun hmot</v>
      </c>
      <c r="C11" s="69"/>
      <c r="D11" s="134"/>
      <c r="E11" s="228">
        <f>Položky!BA27</f>
        <v>0</v>
      </c>
      <c r="F11" s="229">
        <f>Položky!BB27</f>
        <v>0</v>
      </c>
      <c r="G11" s="229">
        <f>Položky!BC27</f>
        <v>0</v>
      </c>
      <c r="H11" s="229">
        <f>Položky!BD27</f>
        <v>0</v>
      </c>
      <c r="I11" s="230">
        <f>Položky!BE27</f>
        <v>0</v>
      </c>
    </row>
    <row r="12" spans="1:9" s="37" customFormat="1">
      <c r="A12" s="227" t="str">
        <f>Položky!B28</f>
        <v>766</v>
      </c>
      <c r="B12" s="133" t="str">
        <f>Položky!C28</f>
        <v>Konstrukce truhlářské</v>
      </c>
      <c r="C12" s="69"/>
      <c r="D12" s="134"/>
      <c r="E12" s="228">
        <f>Položky!BA60</f>
        <v>0</v>
      </c>
      <c r="F12" s="229">
        <f>Položky!BB60</f>
        <v>0</v>
      </c>
      <c r="G12" s="229">
        <f>Položky!BC60</f>
        <v>0</v>
      </c>
      <c r="H12" s="229">
        <f>Položky!BD60</f>
        <v>0</v>
      </c>
      <c r="I12" s="230">
        <f>Položky!BE60</f>
        <v>0</v>
      </c>
    </row>
    <row r="13" spans="1:9" s="37" customFormat="1">
      <c r="A13" s="227" t="str">
        <f>Položky!B61</f>
        <v>781</v>
      </c>
      <c r="B13" s="133" t="str">
        <f>Položky!C61</f>
        <v>Obklady keramické</v>
      </c>
      <c r="C13" s="69"/>
      <c r="D13" s="134"/>
      <c r="E13" s="228">
        <f>Položky!BA63</f>
        <v>0</v>
      </c>
      <c r="F13" s="229">
        <f>Položky!BB63</f>
        <v>0</v>
      </c>
      <c r="G13" s="229">
        <f>Položky!BC63</f>
        <v>0</v>
      </c>
      <c r="H13" s="229">
        <f>Položky!BD63</f>
        <v>0</v>
      </c>
      <c r="I13" s="230">
        <f>Položky!BE63</f>
        <v>0</v>
      </c>
    </row>
    <row r="14" spans="1:9" s="37" customFormat="1" ht="13.5" thickBot="1">
      <c r="A14" s="227" t="str">
        <f>Položky!B64</f>
        <v>D96</v>
      </c>
      <c r="B14" s="133" t="str">
        <f>Položky!C64</f>
        <v>Přesuny suti a vybouraných hmot</v>
      </c>
      <c r="C14" s="69"/>
      <c r="D14" s="134"/>
      <c r="E14" s="228">
        <f>Položky!BA71</f>
        <v>0</v>
      </c>
      <c r="F14" s="229">
        <f>Položky!BB71</f>
        <v>0</v>
      </c>
      <c r="G14" s="229">
        <f>Položky!BC71</f>
        <v>0</v>
      </c>
      <c r="H14" s="229">
        <f>Položky!BD71</f>
        <v>0</v>
      </c>
      <c r="I14" s="230">
        <f>Položky!BE71</f>
        <v>0</v>
      </c>
    </row>
    <row r="15" spans="1:9" s="141" customFormat="1" ht="13.5" thickBot="1">
      <c r="A15" s="135"/>
      <c r="B15" s="136" t="s">
        <v>57</v>
      </c>
      <c r="C15" s="136"/>
      <c r="D15" s="137"/>
      <c r="E15" s="138">
        <f>SUM(E7:E14)</f>
        <v>0</v>
      </c>
      <c r="F15" s="139">
        <f>SUM(F7:F14)</f>
        <v>0</v>
      </c>
      <c r="G15" s="139">
        <f>SUM(G7:G14)</f>
        <v>0</v>
      </c>
      <c r="H15" s="139">
        <f>SUM(H7:H14)</f>
        <v>0</v>
      </c>
      <c r="I15" s="140">
        <f>SUM(I7:I14)</f>
        <v>0</v>
      </c>
    </row>
    <row r="16" spans="1:9">
      <c r="A16" s="69"/>
      <c r="B16" s="69"/>
      <c r="C16" s="69"/>
      <c r="D16" s="69"/>
      <c r="E16" s="69"/>
      <c r="F16" s="69"/>
      <c r="G16" s="69"/>
      <c r="H16" s="69"/>
      <c r="I16" s="69"/>
    </row>
    <row r="17" spans="1:57" ht="19.5" customHeight="1">
      <c r="A17" s="125" t="s">
        <v>58</v>
      </c>
      <c r="B17" s="125"/>
      <c r="C17" s="125"/>
      <c r="D17" s="125"/>
      <c r="E17" s="125"/>
      <c r="F17" s="125"/>
      <c r="G17" s="142"/>
      <c r="H17" s="125"/>
      <c r="I17" s="125"/>
      <c r="BA17" s="43"/>
      <c r="BB17" s="43"/>
      <c r="BC17" s="43"/>
      <c r="BD17" s="43"/>
      <c r="BE17" s="43"/>
    </row>
    <row r="18" spans="1:57" ht="13.5" thickBot="1">
      <c r="A18" s="82"/>
      <c r="B18" s="82"/>
      <c r="C18" s="82"/>
      <c r="D18" s="82"/>
      <c r="E18" s="82"/>
      <c r="F18" s="82"/>
      <c r="G18" s="82"/>
      <c r="H18" s="82"/>
      <c r="I18" s="82"/>
    </row>
    <row r="19" spans="1:57">
      <c r="A19" s="76" t="s">
        <v>59</v>
      </c>
      <c r="B19" s="77"/>
      <c r="C19" s="77"/>
      <c r="D19" s="143"/>
      <c r="E19" s="144" t="s">
        <v>60</v>
      </c>
      <c r="F19" s="145" t="s">
        <v>61</v>
      </c>
      <c r="G19" s="146" t="s">
        <v>62</v>
      </c>
      <c r="H19" s="147"/>
      <c r="I19" s="148" t="s">
        <v>60</v>
      </c>
    </row>
    <row r="20" spans="1:57">
      <c r="A20" s="67" t="s">
        <v>170</v>
      </c>
      <c r="B20" s="58"/>
      <c r="C20" s="58"/>
      <c r="D20" s="149"/>
      <c r="E20" s="150"/>
      <c r="F20" s="151"/>
      <c r="G20" s="152">
        <f>CHOOSE(BA20+1,HSV+PSV,HSV+PSV+Mont,HSV+PSV+Dodavka+Mont,HSV,PSV,Mont,Dodavka,Mont+Dodavka,0)</f>
        <v>0</v>
      </c>
      <c r="H20" s="153"/>
      <c r="I20" s="154">
        <f>E20+F20*G20/100</f>
        <v>0</v>
      </c>
      <c r="BA20">
        <v>0</v>
      </c>
    </row>
    <row r="21" spans="1:57">
      <c r="A21" s="67" t="s">
        <v>171</v>
      </c>
      <c r="B21" s="58"/>
      <c r="C21" s="58"/>
      <c r="D21" s="149"/>
      <c r="E21" s="150"/>
      <c r="F21" s="151"/>
      <c r="G21" s="152">
        <f>CHOOSE(BA21+1,HSV+PSV,HSV+PSV+Mont,HSV+PSV+Dodavka+Mont,HSV,PSV,Mont,Dodavka,Mont+Dodavka,0)</f>
        <v>0</v>
      </c>
      <c r="H21" s="153"/>
      <c r="I21" s="154">
        <f>E21+F21*G21/100</f>
        <v>0</v>
      </c>
      <c r="BA21">
        <v>0</v>
      </c>
    </row>
    <row r="22" spans="1:57">
      <c r="A22" s="67" t="s">
        <v>172</v>
      </c>
      <c r="B22" s="58"/>
      <c r="C22" s="58"/>
      <c r="D22" s="149"/>
      <c r="E22" s="150"/>
      <c r="F22" s="151"/>
      <c r="G22" s="152">
        <f>CHOOSE(BA22+1,HSV+PSV,HSV+PSV+Mont,HSV+PSV+Dodavka+Mont,HSV,PSV,Mont,Dodavka,Mont+Dodavka,0)</f>
        <v>0</v>
      </c>
      <c r="H22" s="153"/>
      <c r="I22" s="154">
        <f>E22+F22*G22/100</f>
        <v>0</v>
      </c>
      <c r="BA22">
        <v>0</v>
      </c>
    </row>
    <row r="23" spans="1:57">
      <c r="A23" s="67" t="s">
        <v>173</v>
      </c>
      <c r="B23" s="58"/>
      <c r="C23" s="58"/>
      <c r="D23" s="149"/>
      <c r="E23" s="150"/>
      <c r="F23" s="151"/>
      <c r="G23" s="152">
        <f>CHOOSE(BA23+1,HSV+PSV,HSV+PSV+Mont,HSV+PSV+Dodavka+Mont,HSV,PSV,Mont,Dodavka,Mont+Dodavka,0)</f>
        <v>0</v>
      </c>
      <c r="H23" s="153"/>
      <c r="I23" s="154">
        <f>E23+F23*G23/100</f>
        <v>0</v>
      </c>
      <c r="BA23">
        <v>0</v>
      </c>
    </row>
    <row r="24" spans="1:57">
      <c r="A24" s="67" t="s">
        <v>174</v>
      </c>
      <c r="B24" s="58"/>
      <c r="C24" s="58"/>
      <c r="D24" s="149"/>
      <c r="E24" s="150"/>
      <c r="F24" s="151"/>
      <c r="G24" s="152">
        <f>CHOOSE(BA24+1,HSV+PSV,HSV+PSV+Mont,HSV+PSV+Dodavka+Mont,HSV,PSV,Mont,Dodavka,Mont+Dodavka,0)</f>
        <v>0</v>
      </c>
      <c r="H24" s="153"/>
      <c r="I24" s="154">
        <f>E24+F24*G24/100</f>
        <v>0</v>
      </c>
      <c r="BA24">
        <v>1</v>
      </c>
    </row>
    <row r="25" spans="1:57">
      <c r="A25" s="67" t="s">
        <v>175</v>
      </c>
      <c r="B25" s="58"/>
      <c r="C25" s="58"/>
      <c r="D25" s="149"/>
      <c r="E25" s="150"/>
      <c r="F25" s="151"/>
      <c r="G25" s="152">
        <f>CHOOSE(BA25+1,HSV+PSV,HSV+PSV+Mont,HSV+PSV+Dodavka+Mont,HSV,PSV,Mont,Dodavka,Mont+Dodavka,0)</f>
        <v>0</v>
      </c>
      <c r="H25" s="153"/>
      <c r="I25" s="154">
        <f>E25+F25*G25/100</f>
        <v>0</v>
      </c>
      <c r="BA25">
        <v>1</v>
      </c>
    </row>
    <row r="26" spans="1:57">
      <c r="A26" s="67" t="s">
        <v>176</v>
      </c>
      <c r="B26" s="58"/>
      <c r="C26" s="58"/>
      <c r="D26" s="149"/>
      <c r="E26" s="150"/>
      <c r="F26" s="151"/>
      <c r="G26" s="152">
        <f>CHOOSE(BA26+1,HSV+PSV,HSV+PSV+Mont,HSV+PSV+Dodavka+Mont,HSV,PSV,Mont,Dodavka,Mont+Dodavka,0)</f>
        <v>0</v>
      </c>
      <c r="H26" s="153"/>
      <c r="I26" s="154">
        <f>E26+F26*G26/100</f>
        <v>0</v>
      </c>
      <c r="BA26">
        <v>2</v>
      </c>
    </row>
    <row r="27" spans="1:57">
      <c r="A27" s="67" t="s">
        <v>177</v>
      </c>
      <c r="B27" s="58"/>
      <c r="C27" s="58"/>
      <c r="D27" s="149"/>
      <c r="E27" s="150"/>
      <c r="F27" s="151"/>
      <c r="G27" s="152">
        <f>CHOOSE(BA27+1,HSV+PSV,HSV+PSV+Mont,HSV+PSV+Dodavka+Mont,HSV,PSV,Mont,Dodavka,Mont+Dodavka,0)</f>
        <v>0</v>
      </c>
      <c r="H27" s="153"/>
      <c r="I27" s="154">
        <f>E27+F27*G27/100</f>
        <v>0</v>
      </c>
      <c r="BA27">
        <v>2</v>
      </c>
    </row>
    <row r="28" spans="1:57" ht="13.5" thickBot="1">
      <c r="A28" s="155"/>
      <c r="B28" s="156" t="s">
        <v>63</v>
      </c>
      <c r="C28" s="157"/>
      <c r="D28" s="158"/>
      <c r="E28" s="159"/>
      <c r="F28" s="160"/>
      <c r="G28" s="160"/>
      <c r="H28" s="161">
        <f>SUM(I20:I27)</f>
        <v>0</v>
      </c>
      <c r="I28" s="162"/>
    </row>
    <row r="30" spans="1:57">
      <c r="B30" s="141"/>
      <c r="F30" s="163"/>
      <c r="G30" s="164"/>
      <c r="H30" s="164"/>
      <c r="I30" s="165"/>
    </row>
    <row r="31" spans="1:57">
      <c r="F31" s="163"/>
      <c r="G31" s="164"/>
      <c r="H31" s="164"/>
      <c r="I31" s="165"/>
    </row>
    <row r="32" spans="1:57">
      <c r="F32" s="163"/>
      <c r="G32" s="164"/>
      <c r="H32" s="164"/>
      <c r="I32" s="165"/>
    </row>
    <row r="33" spans="6:9">
      <c r="F33" s="163"/>
      <c r="G33" s="164"/>
      <c r="H33" s="164"/>
      <c r="I33" s="165"/>
    </row>
    <row r="34" spans="6:9">
      <c r="F34" s="163"/>
      <c r="G34" s="164"/>
      <c r="H34" s="164"/>
      <c r="I34" s="165"/>
    </row>
    <row r="35" spans="6:9">
      <c r="F35" s="163"/>
      <c r="G35" s="164"/>
      <c r="H35" s="164"/>
      <c r="I35" s="165"/>
    </row>
    <row r="36" spans="6:9">
      <c r="F36" s="163"/>
      <c r="G36" s="164"/>
      <c r="H36" s="164"/>
      <c r="I36" s="165"/>
    </row>
    <row r="37" spans="6:9">
      <c r="F37" s="163"/>
      <c r="G37" s="164"/>
      <c r="H37" s="164"/>
      <c r="I37" s="165"/>
    </row>
    <row r="38" spans="6:9">
      <c r="F38" s="163"/>
      <c r="G38" s="164"/>
      <c r="H38" s="164"/>
      <c r="I38" s="165"/>
    </row>
    <row r="39" spans="6:9">
      <c r="F39" s="163"/>
      <c r="G39" s="164"/>
      <c r="H39" s="164"/>
      <c r="I39" s="165"/>
    </row>
    <row r="40" spans="6:9">
      <c r="F40" s="163"/>
      <c r="G40" s="164"/>
      <c r="H40" s="164"/>
      <c r="I40" s="165"/>
    </row>
    <row r="41" spans="6:9">
      <c r="F41" s="163"/>
      <c r="G41" s="164"/>
      <c r="H41" s="164"/>
      <c r="I41" s="165"/>
    </row>
    <row r="42" spans="6:9">
      <c r="F42" s="163"/>
      <c r="G42" s="164"/>
      <c r="H42" s="164"/>
      <c r="I42" s="165"/>
    </row>
    <row r="43" spans="6:9">
      <c r="F43" s="163"/>
      <c r="G43" s="164"/>
      <c r="H43" s="164"/>
      <c r="I43" s="165"/>
    </row>
    <row r="44" spans="6:9">
      <c r="F44" s="163"/>
      <c r="G44" s="164"/>
      <c r="H44" s="164"/>
      <c r="I44" s="165"/>
    </row>
    <row r="45" spans="6:9">
      <c r="F45" s="163"/>
      <c r="G45" s="164"/>
      <c r="H45" s="164"/>
      <c r="I45" s="165"/>
    </row>
    <row r="46" spans="6:9">
      <c r="F46" s="163"/>
      <c r="G46" s="164"/>
      <c r="H46" s="164"/>
      <c r="I46" s="165"/>
    </row>
    <row r="47" spans="6:9">
      <c r="F47" s="163"/>
      <c r="G47" s="164"/>
      <c r="H47" s="164"/>
      <c r="I47" s="165"/>
    </row>
    <row r="48" spans="6:9">
      <c r="F48" s="163"/>
      <c r="G48" s="164"/>
      <c r="H48" s="164"/>
      <c r="I48" s="165"/>
    </row>
    <row r="49" spans="6:9">
      <c r="F49" s="163"/>
      <c r="G49" s="164"/>
      <c r="H49" s="164"/>
      <c r="I49" s="165"/>
    </row>
    <row r="50" spans="6:9">
      <c r="F50" s="163"/>
      <c r="G50" s="164"/>
      <c r="H50" s="164"/>
      <c r="I50" s="165"/>
    </row>
    <row r="51" spans="6:9">
      <c r="F51" s="163"/>
      <c r="G51" s="164"/>
      <c r="H51" s="164"/>
      <c r="I51" s="165"/>
    </row>
    <row r="52" spans="6:9">
      <c r="F52" s="163"/>
      <c r="G52" s="164"/>
      <c r="H52" s="164"/>
      <c r="I52" s="165"/>
    </row>
    <row r="53" spans="6:9">
      <c r="F53" s="163"/>
      <c r="G53" s="164"/>
      <c r="H53" s="164"/>
      <c r="I53" s="165"/>
    </row>
    <row r="54" spans="6:9">
      <c r="F54" s="163"/>
      <c r="G54" s="164"/>
      <c r="H54" s="164"/>
      <c r="I54" s="165"/>
    </row>
    <row r="55" spans="6:9">
      <c r="F55" s="163"/>
      <c r="G55" s="164"/>
      <c r="H55" s="164"/>
      <c r="I55" s="165"/>
    </row>
    <row r="56" spans="6:9">
      <c r="F56" s="163"/>
      <c r="G56" s="164"/>
      <c r="H56" s="164"/>
      <c r="I56" s="165"/>
    </row>
    <row r="57" spans="6:9">
      <c r="F57" s="163"/>
      <c r="G57" s="164"/>
      <c r="H57" s="164"/>
      <c r="I57" s="165"/>
    </row>
    <row r="58" spans="6:9">
      <c r="F58" s="163"/>
      <c r="G58" s="164"/>
      <c r="H58" s="164"/>
      <c r="I58" s="165"/>
    </row>
    <row r="59" spans="6:9">
      <c r="F59" s="163"/>
      <c r="G59" s="164"/>
      <c r="H59" s="164"/>
      <c r="I59" s="165"/>
    </row>
    <row r="60" spans="6:9">
      <c r="F60" s="163"/>
      <c r="G60" s="164"/>
      <c r="H60" s="164"/>
      <c r="I60" s="165"/>
    </row>
    <row r="61" spans="6:9">
      <c r="F61" s="163"/>
      <c r="G61" s="164"/>
      <c r="H61" s="164"/>
      <c r="I61" s="165"/>
    </row>
    <row r="62" spans="6:9">
      <c r="F62" s="163"/>
      <c r="G62" s="164"/>
      <c r="H62" s="164"/>
      <c r="I62" s="165"/>
    </row>
    <row r="63" spans="6:9">
      <c r="F63" s="163"/>
      <c r="G63" s="164"/>
      <c r="H63" s="164"/>
      <c r="I63" s="165"/>
    </row>
    <row r="64" spans="6:9">
      <c r="F64" s="163"/>
      <c r="G64" s="164"/>
      <c r="H64" s="164"/>
      <c r="I64" s="165"/>
    </row>
    <row r="65" spans="6:9">
      <c r="F65" s="163"/>
      <c r="G65" s="164"/>
      <c r="H65" s="164"/>
      <c r="I65" s="165"/>
    </row>
    <row r="66" spans="6:9">
      <c r="F66" s="163"/>
      <c r="G66" s="164"/>
      <c r="H66" s="164"/>
      <c r="I66" s="165"/>
    </row>
    <row r="67" spans="6:9">
      <c r="F67" s="163"/>
      <c r="G67" s="164"/>
      <c r="H67" s="164"/>
      <c r="I67" s="165"/>
    </row>
    <row r="68" spans="6:9">
      <c r="F68" s="163"/>
      <c r="G68" s="164"/>
      <c r="H68" s="164"/>
      <c r="I68" s="165"/>
    </row>
    <row r="69" spans="6:9">
      <c r="F69" s="163"/>
      <c r="G69" s="164"/>
      <c r="H69" s="164"/>
      <c r="I69" s="165"/>
    </row>
    <row r="70" spans="6:9">
      <c r="F70" s="163"/>
      <c r="G70" s="164"/>
      <c r="H70" s="164"/>
      <c r="I70" s="165"/>
    </row>
    <row r="71" spans="6:9">
      <c r="F71" s="163"/>
      <c r="G71" s="164"/>
      <c r="H71" s="164"/>
      <c r="I71" s="165"/>
    </row>
    <row r="72" spans="6:9">
      <c r="F72" s="163"/>
      <c r="G72" s="164"/>
      <c r="H72" s="164"/>
      <c r="I72" s="165"/>
    </row>
    <row r="73" spans="6:9">
      <c r="F73" s="163"/>
      <c r="G73" s="164"/>
      <c r="H73" s="164"/>
      <c r="I73" s="165"/>
    </row>
    <row r="74" spans="6:9">
      <c r="F74" s="163"/>
      <c r="G74" s="164"/>
      <c r="H74" s="164"/>
      <c r="I74" s="165"/>
    </row>
    <row r="75" spans="6:9">
      <c r="F75" s="163"/>
      <c r="G75" s="164"/>
      <c r="H75" s="164"/>
      <c r="I75" s="165"/>
    </row>
    <row r="76" spans="6:9">
      <c r="F76" s="163"/>
      <c r="G76" s="164"/>
      <c r="H76" s="164"/>
      <c r="I76" s="165"/>
    </row>
    <row r="77" spans="6:9">
      <c r="F77" s="163"/>
      <c r="G77" s="164"/>
      <c r="H77" s="164"/>
      <c r="I77" s="165"/>
    </row>
    <row r="78" spans="6:9">
      <c r="F78" s="163"/>
      <c r="G78" s="164"/>
      <c r="H78" s="164"/>
      <c r="I78" s="165"/>
    </row>
    <row r="79" spans="6:9">
      <c r="F79" s="163"/>
      <c r="G79" s="164"/>
      <c r="H79" s="164"/>
      <c r="I79" s="165"/>
    </row>
  </sheetData>
  <mergeCells count="4">
    <mergeCell ref="A1:B1"/>
    <mergeCell ref="A2:B2"/>
    <mergeCell ref="G2:I2"/>
    <mergeCell ref="H28:I28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2"/>
  <dimension ref="A1:CZ144"/>
  <sheetViews>
    <sheetView showGridLines="0" showZeros="0" zoomScaleNormal="100" workbookViewId="0">
      <selection activeCell="A71" sqref="A71:IV73"/>
    </sheetView>
  </sheetViews>
  <sheetFormatPr defaultRowHeight="12.75"/>
  <cols>
    <col min="1" max="1" width="4.42578125" style="167" customWidth="1"/>
    <col min="2" max="2" width="11.5703125" style="167" customWidth="1"/>
    <col min="3" max="3" width="40.42578125" style="167" customWidth="1"/>
    <col min="4" max="4" width="5.5703125" style="167" customWidth="1"/>
    <col min="5" max="5" width="8.5703125" style="221" customWidth="1"/>
    <col min="6" max="6" width="9.85546875" style="167" customWidth="1"/>
    <col min="7" max="7" width="13.85546875" style="167" customWidth="1"/>
    <col min="8" max="11" width="9.140625" style="167"/>
    <col min="12" max="12" width="75.42578125" style="167" customWidth="1"/>
    <col min="13" max="13" width="45.28515625" style="167" customWidth="1"/>
    <col min="14" max="16384" width="9.140625" style="167"/>
  </cols>
  <sheetData>
    <row r="1" spans="1:104" ht="15.75">
      <c r="A1" s="166" t="s">
        <v>76</v>
      </c>
      <c r="B1" s="166"/>
      <c r="C1" s="166"/>
      <c r="D1" s="166"/>
      <c r="E1" s="166"/>
      <c r="F1" s="166"/>
      <c r="G1" s="166"/>
    </row>
    <row r="2" spans="1:104" ht="14.25" customHeight="1" thickBot="1">
      <c r="A2" s="168"/>
      <c r="B2" s="169"/>
      <c r="C2" s="170"/>
      <c r="D2" s="170"/>
      <c r="E2" s="171"/>
      <c r="F2" s="170"/>
      <c r="G2" s="170"/>
    </row>
    <row r="3" spans="1:104" ht="13.5" thickTop="1">
      <c r="A3" s="108" t="s">
        <v>48</v>
      </c>
      <c r="B3" s="109"/>
      <c r="C3" s="110" t="str">
        <f>CONCATENATE(cislostavby," ",nazevstavby)</f>
        <v>N10/25 Objekt MMB Husova 5 Brno</v>
      </c>
      <c r="D3" s="172"/>
      <c r="E3" s="173" t="s">
        <v>64</v>
      </c>
      <c r="F3" s="174" t="str">
        <f>Rekapitulace!H1</f>
        <v>N10/25</v>
      </c>
      <c r="G3" s="175"/>
    </row>
    <row r="4" spans="1:104" ht="13.5" thickBot="1">
      <c r="A4" s="176" t="s">
        <v>50</v>
      </c>
      <c r="B4" s="117"/>
      <c r="C4" s="118" t="str">
        <f>CONCATENATE(cisloobjektu," ",nazevobjektu)</f>
        <v>10/25 Stavební úpravy objektu MMB</v>
      </c>
      <c r="D4" s="177"/>
      <c r="E4" s="178" t="str">
        <f>Rekapitulace!G2</f>
        <v>Výměna oken</v>
      </c>
      <c r="F4" s="179"/>
      <c r="G4" s="180"/>
    </row>
    <row r="5" spans="1:104" ht="13.5" thickTop="1">
      <c r="A5" s="181"/>
      <c r="B5" s="168"/>
      <c r="C5" s="168"/>
      <c r="D5" s="168"/>
      <c r="E5" s="182"/>
      <c r="F5" s="168"/>
      <c r="G5" s="183"/>
    </row>
    <row r="6" spans="1:104">
      <c r="A6" s="184" t="s">
        <v>65</v>
      </c>
      <c r="B6" s="185" t="s">
        <v>66</v>
      </c>
      <c r="C6" s="185" t="s">
        <v>67</v>
      </c>
      <c r="D6" s="185" t="s">
        <v>68</v>
      </c>
      <c r="E6" s="186" t="s">
        <v>69</v>
      </c>
      <c r="F6" s="185" t="s">
        <v>70</v>
      </c>
      <c r="G6" s="187" t="s">
        <v>71</v>
      </c>
    </row>
    <row r="7" spans="1:104">
      <c r="A7" s="188" t="s">
        <v>72</v>
      </c>
      <c r="B7" s="189" t="s">
        <v>83</v>
      </c>
      <c r="C7" s="190" t="s">
        <v>84</v>
      </c>
      <c r="D7" s="191"/>
      <c r="E7" s="192"/>
      <c r="F7" s="192"/>
      <c r="G7" s="193"/>
      <c r="H7" s="194"/>
      <c r="I7" s="194"/>
      <c r="O7" s="195">
        <v>1</v>
      </c>
    </row>
    <row r="8" spans="1:104" ht="22.5">
      <c r="A8" s="196">
        <v>1</v>
      </c>
      <c r="B8" s="197" t="s">
        <v>85</v>
      </c>
      <c r="C8" s="198" t="s">
        <v>86</v>
      </c>
      <c r="D8" s="199" t="s">
        <v>87</v>
      </c>
      <c r="E8" s="200">
        <v>53.6</v>
      </c>
      <c r="F8" s="200">
        <v>0</v>
      </c>
      <c r="G8" s="201">
        <f>E8*F8</f>
        <v>0</v>
      </c>
      <c r="O8" s="195">
        <v>2</v>
      </c>
      <c r="AA8" s="167">
        <v>12</v>
      </c>
      <c r="AB8" s="167">
        <v>0</v>
      </c>
      <c r="AC8" s="167">
        <v>1</v>
      </c>
      <c r="AZ8" s="167">
        <v>1</v>
      </c>
      <c r="BA8" s="167">
        <f>IF(AZ8=1,G8,0)</f>
        <v>0</v>
      </c>
      <c r="BB8" s="167">
        <f>IF(AZ8=2,G8,0)</f>
        <v>0</v>
      </c>
      <c r="BC8" s="167">
        <f>IF(AZ8=3,G8,0)</f>
        <v>0</v>
      </c>
      <c r="BD8" s="167">
        <f>IF(AZ8=4,G8,0)</f>
        <v>0</v>
      </c>
      <c r="BE8" s="167">
        <f>IF(AZ8=5,G8,0)</f>
        <v>0</v>
      </c>
      <c r="CA8" s="202">
        <v>12</v>
      </c>
      <c r="CB8" s="202">
        <v>0</v>
      </c>
      <c r="CZ8" s="167">
        <v>9.8000000000000004E-2</v>
      </c>
    </row>
    <row r="9" spans="1:104">
      <c r="A9" s="196">
        <v>2</v>
      </c>
      <c r="B9" s="197" t="s">
        <v>88</v>
      </c>
      <c r="C9" s="198" t="s">
        <v>89</v>
      </c>
      <c r="D9" s="199" t="s">
        <v>87</v>
      </c>
      <c r="E9" s="200">
        <v>53.6</v>
      </c>
      <c r="F9" s="200">
        <v>0</v>
      </c>
      <c r="G9" s="201">
        <f>E9*F9</f>
        <v>0</v>
      </c>
      <c r="O9" s="195">
        <v>2</v>
      </c>
      <c r="AA9" s="167">
        <v>12</v>
      </c>
      <c r="AB9" s="167">
        <v>0</v>
      </c>
      <c r="AC9" s="167">
        <v>2</v>
      </c>
      <c r="AZ9" s="167">
        <v>1</v>
      </c>
      <c r="BA9" s="167">
        <f>IF(AZ9=1,G9,0)</f>
        <v>0</v>
      </c>
      <c r="BB9" s="167">
        <f>IF(AZ9=2,G9,0)</f>
        <v>0</v>
      </c>
      <c r="BC9" s="167">
        <f>IF(AZ9=3,G9,0)</f>
        <v>0</v>
      </c>
      <c r="BD9" s="167">
        <f>IF(AZ9=4,G9,0)</f>
        <v>0</v>
      </c>
      <c r="BE9" s="167">
        <f>IF(AZ9=5,G9,0)</f>
        <v>0</v>
      </c>
      <c r="CA9" s="202">
        <v>12</v>
      </c>
      <c r="CB9" s="202">
        <v>0</v>
      </c>
      <c r="CZ9" s="167">
        <v>4.8999999999999998E-3</v>
      </c>
    </row>
    <row r="10" spans="1:104">
      <c r="A10" s="211"/>
      <c r="B10" s="212" t="s">
        <v>74</v>
      </c>
      <c r="C10" s="213" t="str">
        <f>CONCATENATE(B7," ",C7)</f>
        <v>6 Úpravy povrchu, podlahy</v>
      </c>
      <c r="D10" s="214"/>
      <c r="E10" s="215"/>
      <c r="F10" s="216"/>
      <c r="G10" s="217">
        <f>SUM(G7:G9)</f>
        <v>0</v>
      </c>
      <c r="O10" s="195">
        <v>4</v>
      </c>
      <c r="BA10" s="218">
        <f>SUM(BA7:BA9)</f>
        <v>0</v>
      </c>
      <c r="BB10" s="218">
        <f>SUM(BB7:BB9)</f>
        <v>0</v>
      </c>
      <c r="BC10" s="218">
        <f>SUM(BC7:BC9)</f>
        <v>0</v>
      </c>
      <c r="BD10" s="218">
        <f>SUM(BD7:BD9)</f>
        <v>0</v>
      </c>
      <c r="BE10" s="218">
        <f>SUM(BE7:BE9)</f>
        <v>0</v>
      </c>
    </row>
    <row r="11" spans="1:104">
      <c r="A11" s="188" t="s">
        <v>72</v>
      </c>
      <c r="B11" s="189" t="s">
        <v>90</v>
      </c>
      <c r="C11" s="190" t="s">
        <v>91</v>
      </c>
      <c r="D11" s="191"/>
      <c r="E11" s="192"/>
      <c r="F11" s="192"/>
      <c r="G11" s="193"/>
      <c r="H11" s="194"/>
      <c r="I11" s="194"/>
      <c r="O11" s="195">
        <v>1</v>
      </c>
    </row>
    <row r="12" spans="1:104">
      <c r="A12" s="196">
        <v>3</v>
      </c>
      <c r="B12" s="197" t="s">
        <v>92</v>
      </c>
      <c r="C12" s="198" t="s">
        <v>93</v>
      </c>
      <c r="D12" s="199" t="s">
        <v>94</v>
      </c>
      <c r="E12" s="200">
        <v>1</v>
      </c>
      <c r="F12" s="200">
        <v>0</v>
      </c>
      <c r="G12" s="201">
        <f>E12*F12</f>
        <v>0</v>
      </c>
      <c r="O12" s="195">
        <v>2</v>
      </c>
      <c r="AA12" s="167">
        <v>12</v>
      </c>
      <c r="AB12" s="167">
        <v>0</v>
      </c>
      <c r="AC12" s="167">
        <v>3</v>
      </c>
      <c r="AZ12" s="167">
        <v>1</v>
      </c>
      <c r="BA12" s="167">
        <f>IF(AZ12=1,G12,0)</f>
        <v>0</v>
      </c>
      <c r="BB12" s="167">
        <f>IF(AZ12=2,G12,0)</f>
        <v>0</v>
      </c>
      <c r="BC12" s="167">
        <f>IF(AZ12=3,G12,0)</f>
        <v>0</v>
      </c>
      <c r="BD12" s="167">
        <f>IF(AZ12=4,G12,0)</f>
        <v>0</v>
      </c>
      <c r="BE12" s="167">
        <f>IF(AZ12=5,G12,0)</f>
        <v>0</v>
      </c>
      <c r="CA12" s="202">
        <v>12</v>
      </c>
      <c r="CB12" s="202">
        <v>0</v>
      </c>
      <c r="CZ12" s="167">
        <v>0</v>
      </c>
    </row>
    <row r="13" spans="1:104" ht="22.5">
      <c r="A13" s="196">
        <v>4</v>
      </c>
      <c r="B13" s="197" t="s">
        <v>95</v>
      </c>
      <c r="C13" s="198" t="s">
        <v>96</v>
      </c>
      <c r="D13" s="199" t="s">
        <v>94</v>
      </c>
      <c r="E13" s="200">
        <v>1</v>
      </c>
      <c r="F13" s="200">
        <v>0</v>
      </c>
      <c r="G13" s="201">
        <f>E13*F13</f>
        <v>0</v>
      </c>
      <c r="O13" s="195">
        <v>2</v>
      </c>
      <c r="AA13" s="167">
        <v>12</v>
      </c>
      <c r="AB13" s="167">
        <v>0</v>
      </c>
      <c r="AC13" s="167">
        <v>4</v>
      </c>
      <c r="AZ13" s="167">
        <v>1</v>
      </c>
      <c r="BA13" s="167">
        <f>IF(AZ13=1,G13,0)</f>
        <v>0</v>
      </c>
      <c r="BB13" s="167">
        <f>IF(AZ13=2,G13,0)</f>
        <v>0</v>
      </c>
      <c r="BC13" s="167">
        <f>IF(AZ13=3,G13,0)</f>
        <v>0</v>
      </c>
      <c r="BD13" s="167">
        <f>IF(AZ13=4,G13,0)</f>
        <v>0</v>
      </c>
      <c r="BE13" s="167">
        <f>IF(AZ13=5,G13,0)</f>
        <v>0</v>
      </c>
      <c r="CA13" s="202">
        <v>12</v>
      </c>
      <c r="CB13" s="202">
        <v>0</v>
      </c>
      <c r="CZ13" s="167">
        <v>0</v>
      </c>
    </row>
    <row r="14" spans="1:104">
      <c r="A14" s="211"/>
      <c r="B14" s="212" t="s">
        <v>74</v>
      </c>
      <c r="C14" s="213" t="str">
        <f>CONCATENATE(B11," ",C11)</f>
        <v>9 Ostatní konstrukce, bourání</v>
      </c>
      <c r="D14" s="214"/>
      <c r="E14" s="215"/>
      <c r="F14" s="216"/>
      <c r="G14" s="217">
        <f>SUM(G11:G13)</f>
        <v>0</v>
      </c>
      <c r="O14" s="195">
        <v>4</v>
      </c>
      <c r="BA14" s="218">
        <f>SUM(BA11:BA13)</f>
        <v>0</v>
      </c>
      <c r="BB14" s="218">
        <f>SUM(BB11:BB13)</f>
        <v>0</v>
      </c>
      <c r="BC14" s="218">
        <f>SUM(BC11:BC13)</f>
        <v>0</v>
      </c>
      <c r="BD14" s="218">
        <f>SUM(BD11:BD13)</f>
        <v>0</v>
      </c>
      <c r="BE14" s="218">
        <f>SUM(BE11:BE13)</f>
        <v>0</v>
      </c>
    </row>
    <row r="15" spans="1:104">
      <c r="A15" s="188" t="s">
        <v>72</v>
      </c>
      <c r="B15" s="189" t="s">
        <v>97</v>
      </c>
      <c r="C15" s="190" t="s">
        <v>98</v>
      </c>
      <c r="D15" s="191"/>
      <c r="E15" s="192"/>
      <c r="F15" s="192"/>
      <c r="G15" s="193"/>
      <c r="H15" s="194"/>
      <c r="I15" s="194"/>
      <c r="O15" s="195">
        <v>1</v>
      </c>
    </row>
    <row r="16" spans="1:104">
      <c r="A16" s="196">
        <v>5</v>
      </c>
      <c r="B16" s="197" t="s">
        <v>99</v>
      </c>
      <c r="C16" s="198" t="s">
        <v>100</v>
      </c>
      <c r="D16" s="199" t="s">
        <v>101</v>
      </c>
      <c r="E16" s="200">
        <v>24.3</v>
      </c>
      <c r="F16" s="200">
        <v>0</v>
      </c>
      <c r="G16" s="201">
        <f>E16*F16</f>
        <v>0</v>
      </c>
      <c r="O16" s="195">
        <v>2</v>
      </c>
      <c r="AA16" s="167">
        <v>1</v>
      </c>
      <c r="AB16" s="167">
        <v>0</v>
      </c>
      <c r="AC16" s="167">
        <v>0</v>
      </c>
      <c r="AZ16" s="167">
        <v>1</v>
      </c>
      <c r="BA16" s="167">
        <f>IF(AZ16=1,G16,0)</f>
        <v>0</v>
      </c>
      <c r="BB16" s="167">
        <f>IF(AZ16=2,G16,0)</f>
        <v>0</v>
      </c>
      <c r="BC16" s="167">
        <f>IF(AZ16=3,G16,0)</f>
        <v>0</v>
      </c>
      <c r="BD16" s="167">
        <f>IF(AZ16=4,G16,0)</f>
        <v>0</v>
      </c>
      <c r="BE16" s="167">
        <f>IF(AZ16=5,G16,0)</f>
        <v>0</v>
      </c>
      <c r="CA16" s="202">
        <v>1</v>
      </c>
      <c r="CB16" s="202">
        <v>0</v>
      </c>
      <c r="CZ16" s="167">
        <v>5.9199999999999999E-3</v>
      </c>
    </row>
    <row r="17" spans="1:104">
      <c r="A17" s="203"/>
      <c r="B17" s="205"/>
      <c r="C17" s="206" t="s">
        <v>102</v>
      </c>
      <c r="D17" s="207"/>
      <c r="E17" s="208">
        <v>13.5</v>
      </c>
      <c r="F17" s="209"/>
      <c r="G17" s="210"/>
      <c r="M17" s="204" t="s">
        <v>102</v>
      </c>
      <c r="O17" s="195"/>
    </row>
    <row r="18" spans="1:104">
      <c r="A18" s="203"/>
      <c r="B18" s="205"/>
      <c r="C18" s="206" t="s">
        <v>103</v>
      </c>
      <c r="D18" s="207"/>
      <c r="E18" s="208">
        <v>10.8</v>
      </c>
      <c r="F18" s="209"/>
      <c r="G18" s="210"/>
      <c r="M18" s="204" t="s">
        <v>103</v>
      </c>
      <c r="O18" s="195"/>
    </row>
    <row r="19" spans="1:104">
      <c r="A19" s="211"/>
      <c r="B19" s="212" t="s">
        <v>74</v>
      </c>
      <c r="C19" s="213" t="str">
        <f>CONCATENATE(B15," ",C15)</f>
        <v>94 Lešení a stavební výtahy</v>
      </c>
      <c r="D19" s="214"/>
      <c r="E19" s="215"/>
      <c r="F19" s="216"/>
      <c r="G19" s="217">
        <f>SUM(G15:G18)</f>
        <v>0</v>
      </c>
      <c r="O19" s="195">
        <v>4</v>
      </c>
      <c r="BA19" s="218">
        <f>SUM(BA15:BA18)</f>
        <v>0</v>
      </c>
      <c r="BB19" s="218">
        <f>SUM(BB15:BB18)</f>
        <v>0</v>
      </c>
      <c r="BC19" s="218">
        <f>SUM(BC15:BC18)</f>
        <v>0</v>
      </c>
      <c r="BD19" s="218">
        <f>SUM(BD15:BD18)</f>
        <v>0</v>
      </c>
      <c r="BE19" s="218">
        <f>SUM(BE15:BE18)</f>
        <v>0</v>
      </c>
    </row>
    <row r="20" spans="1:104">
      <c r="A20" s="188" t="s">
        <v>72</v>
      </c>
      <c r="B20" s="189" t="s">
        <v>104</v>
      </c>
      <c r="C20" s="190" t="s">
        <v>105</v>
      </c>
      <c r="D20" s="191"/>
      <c r="E20" s="192"/>
      <c r="F20" s="192"/>
      <c r="G20" s="193"/>
      <c r="H20" s="194"/>
      <c r="I20" s="194"/>
      <c r="O20" s="195">
        <v>1</v>
      </c>
    </row>
    <row r="21" spans="1:104">
      <c r="A21" s="196">
        <v>6</v>
      </c>
      <c r="B21" s="197" t="s">
        <v>106</v>
      </c>
      <c r="C21" s="198" t="s">
        <v>107</v>
      </c>
      <c r="D21" s="199" t="s">
        <v>108</v>
      </c>
      <c r="E21" s="200">
        <v>5</v>
      </c>
      <c r="F21" s="200">
        <v>0</v>
      </c>
      <c r="G21" s="201">
        <f>E21*F21</f>
        <v>0</v>
      </c>
      <c r="O21" s="195">
        <v>2</v>
      </c>
      <c r="AA21" s="167">
        <v>1</v>
      </c>
      <c r="AB21" s="167">
        <v>1</v>
      </c>
      <c r="AC21" s="167">
        <v>1</v>
      </c>
      <c r="AZ21" s="167">
        <v>1</v>
      </c>
      <c r="BA21" s="167">
        <f>IF(AZ21=1,G21,0)</f>
        <v>0</v>
      </c>
      <c r="BB21" s="167">
        <f>IF(AZ21=2,G21,0)</f>
        <v>0</v>
      </c>
      <c r="BC21" s="167">
        <f>IF(AZ21=3,G21,0)</f>
        <v>0</v>
      </c>
      <c r="BD21" s="167">
        <f>IF(AZ21=4,G21,0)</f>
        <v>0</v>
      </c>
      <c r="BE21" s="167">
        <f>IF(AZ21=5,G21,0)</f>
        <v>0</v>
      </c>
      <c r="CA21" s="202">
        <v>1</v>
      </c>
      <c r="CB21" s="202">
        <v>1</v>
      </c>
      <c r="CZ21" s="167">
        <v>0</v>
      </c>
    </row>
    <row r="22" spans="1:104">
      <c r="A22" s="196">
        <v>7</v>
      </c>
      <c r="B22" s="197" t="s">
        <v>109</v>
      </c>
      <c r="C22" s="198" t="s">
        <v>110</v>
      </c>
      <c r="D22" s="199" t="s">
        <v>101</v>
      </c>
      <c r="E22" s="200">
        <v>31.459</v>
      </c>
      <c r="F22" s="200">
        <v>0</v>
      </c>
      <c r="G22" s="201">
        <f>E22*F22</f>
        <v>0</v>
      </c>
      <c r="O22" s="195">
        <v>2</v>
      </c>
      <c r="AA22" s="167">
        <v>1</v>
      </c>
      <c r="AB22" s="167">
        <v>1</v>
      </c>
      <c r="AC22" s="167">
        <v>1</v>
      </c>
      <c r="AZ22" s="167">
        <v>1</v>
      </c>
      <c r="BA22" s="167">
        <f>IF(AZ22=1,G22,0)</f>
        <v>0</v>
      </c>
      <c r="BB22" s="167">
        <f>IF(AZ22=2,G22,0)</f>
        <v>0</v>
      </c>
      <c r="BC22" s="167">
        <f>IF(AZ22=3,G22,0)</f>
        <v>0</v>
      </c>
      <c r="BD22" s="167">
        <f>IF(AZ22=4,G22,0)</f>
        <v>0</v>
      </c>
      <c r="BE22" s="167">
        <f>IF(AZ22=5,G22,0)</f>
        <v>0</v>
      </c>
      <c r="CA22" s="202">
        <v>1</v>
      </c>
      <c r="CB22" s="202">
        <v>1</v>
      </c>
      <c r="CZ22" s="167">
        <v>8.1999999999999998E-4</v>
      </c>
    </row>
    <row r="23" spans="1:104">
      <c r="A23" s="203"/>
      <c r="B23" s="205"/>
      <c r="C23" s="206" t="s">
        <v>111</v>
      </c>
      <c r="D23" s="207"/>
      <c r="E23" s="208">
        <v>31.459</v>
      </c>
      <c r="F23" s="209"/>
      <c r="G23" s="210"/>
      <c r="M23" s="204" t="s">
        <v>111</v>
      </c>
      <c r="O23" s="195"/>
    </row>
    <row r="24" spans="1:104">
      <c r="A24" s="211"/>
      <c r="B24" s="212" t="s">
        <v>74</v>
      </c>
      <c r="C24" s="213" t="str">
        <f>CONCATENATE(B20," ",C20)</f>
        <v>96 Bourání konstrukcí</v>
      </c>
      <c r="D24" s="214"/>
      <c r="E24" s="215"/>
      <c r="F24" s="216"/>
      <c r="G24" s="217">
        <f>SUM(G20:G23)</f>
        <v>0</v>
      </c>
      <c r="O24" s="195">
        <v>4</v>
      </c>
      <c r="BA24" s="218">
        <f>SUM(BA20:BA23)</f>
        <v>0</v>
      </c>
      <c r="BB24" s="218">
        <f>SUM(BB20:BB23)</f>
        <v>0</v>
      </c>
      <c r="BC24" s="218">
        <f>SUM(BC20:BC23)</f>
        <v>0</v>
      </c>
      <c r="BD24" s="218">
        <f>SUM(BD20:BD23)</f>
        <v>0</v>
      </c>
      <c r="BE24" s="218">
        <f>SUM(BE20:BE23)</f>
        <v>0</v>
      </c>
    </row>
    <row r="25" spans="1:104">
      <c r="A25" s="188" t="s">
        <v>72</v>
      </c>
      <c r="B25" s="189" t="s">
        <v>112</v>
      </c>
      <c r="C25" s="190" t="s">
        <v>113</v>
      </c>
      <c r="D25" s="191"/>
      <c r="E25" s="192"/>
      <c r="F25" s="192"/>
      <c r="G25" s="193"/>
      <c r="H25" s="194"/>
      <c r="I25" s="194"/>
      <c r="O25" s="195">
        <v>1</v>
      </c>
    </row>
    <row r="26" spans="1:104">
      <c r="A26" s="196">
        <v>8</v>
      </c>
      <c r="B26" s="197" t="s">
        <v>114</v>
      </c>
      <c r="C26" s="198" t="s">
        <v>115</v>
      </c>
      <c r="D26" s="199" t="s">
        <v>116</v>
      </c>
      <c r="E26" s="200">
        <v>5.6850923800000004</v>
      </c>
      <c r="F26" s="200">
        <v>0</v>
      </c>
      <c r="G26" s="201">
        <f>E26*F26</f>
        <v>0</v>
      </c>
      <c r="O26" s="195">
        <v>2</v>
      </c>
      <c r="AA26" s="167">
        <v>7</v>
      </c>
      <c r="AB26" s="167">
        <v>1</v>
      </c>
      <c r="AC26" s="167">
        <v>2</v>
      </c>
      <c r="AZ26" s="167">
        <v>1</v>
      </c>
      <c r="BA26" s="167">
        <f>IF(AZ26=1,G26,0)</f>
        <v>0</v>
      </c>
      <c r="BB26" s="167">
        <f>IF(AZ26=2,G26,0)</f>
        <v>0</v>
      </c>
      <c r="BC26" s="167">
        <f>IF(AZ26=3,G26,0)</f>
        <v>0</v>
      </c>
      <c r="BD26" s="167">
        <f>IF(AZ26=4,G26,0)</f>
        <v>0</v>
      </c>
      <c r="BE26" s="167">
        <f>IF(AZ26=5,G26,0)</f>
        <v>0</v>
      </c>
      <c r="CA26" s="202">
        <v>7</v>
      </c>
      <c r="CB26" s="202">
        <v>1</v>
      </c>
      <c r="CZ26" s="167">
        <v>0</v>
      </c>
    </row>
    <row r="27" spans="1:104">
      <c r="A27" s="211"/>
      <c r="B27" s="212" t="s">
        <v>74</v>
      </c>
      <c r="C27" s="213" t="str">
        <f>CONCATENATE(B25," ",C25)</f>
        <v>99 Staveništní přesun hmot</v>
      </c>
      <c r="D27" s="214"/>
      <c r="E27" s="215"/>
      <c r="F27" s="216"/>
      <c r="G27" s="217">
        <f>SUM(G25:G26)</f>
        <v>0</v>
      </c>
      <c r="O27" s="195">
        <v>4</v>
      </c>
      <c r="BA27" s="218">
        <f>SUM(BA25:BA26)</f>
        <v>0</v>
      </c>
      <c r="BB27" s="218">
        <f>SUM(BB25:BB26)</f>
        <v>0</v>
      </c>
      <c r="BC27" s="218">
        <f>SUM(BC25:BC26)</f>
        <v>0</v>
      </c>
      <c r="BD27" s="218">
        <f>SUM(BD25:BD26)</f>
        <v>0</v>
      </c>
      <c r="BE27" s="218">
        <f>SUM(BE25:BE26)</f>
        <v>0</v>
      </c>
    </row>
    <row r="28" spans="1:104">
      <c r="A28" s="188" t="s">
        <v>72</v>
      </c>
      <c r="B28" s="189" t="s">
        <v>117</v>
      </c>
      <c r="C28" s="190" t="s">
        <v>118</v>
      </c>
      <c r="D28" s="191"/>
      <c r="E28" s="192"/>
      <c r="F28" s="192"/>
      <c r="G28" s="193"/>
      <c r="H28" s="194"/>
      <c r="I28" s="194"/>
      <c r="O28" s="195">
        <v>1</v>
      </c>
    </row>
    <row r="29" spans="1:104" ht="22.5">
      <c r="A29" s="196">
        <v>9</v>
      </c>
      <c r="B29" s="197" t="s">
        <v>119</v>
      </c>
      <c r="C29" s="198" t="s">
        <v>120</v>
      </c>
      <c r="D29" s="199" t="s">
        <v>73</v>
      </c>
      <c r="E29" s="200">
        <v>5</v>
      </c>
      <c r="F29" s="200">
        <v>0</v>
      </c>
      <c r="G29" s="201">
        <f>E29*F29</f>
        <v>0</v>
      </c>
      <c r="O29" s="195">
        <v>2</v>
      </c>
      <c r="AA29" s="167">
        <v>1</v>
      </c>
      <c r="AB29" s="167">
        <v>7</v>
      </c>
      <c r="AC29" s="167">
        <v>7</v>
      </c>
      <c r="AZ29" s="167">
        <v>2</v>
      </c>
      <c r="BA29" s="167">
        <f>IF(AZ29=1,G29,0)</f>
        <v>0</v>
      </c>
      <c r="BB29" s="167">
        <f>IF(AZ29=2,G29,0)</f>
        <v>0</v>
      </c>
      <c r="BC29" s="167">
        <f>IF(AZ29=3,G29,0)</f>
        <v>0</v>
      </c>
      <c r="BD29" s="167">
        <f>IF(AZ29=4,G29,0)</f>
        <v>0</v>
      </c>
      <c r="BE29" s="167">
        <f>IF(AZ29=5,G29,0)</f>
        <v>0</v>
      </c>
      <c r="CA29" s="202">
        <v>1</v>
      </c>
      <c r="CB29" s="202">
        <v>7</v>
      </c>
      <c r="CZ29" s="167">
        <v>0</v>
      </c>
    </row>
    <row r="30" spans="1:104">
      <c r="A30" s="203"/>
      <c r="B30" s="205"/>
      <c r="C30" s="206" t="s">
        <v>121</v>
      </c>
      <c r="D30" s="207"/>
      <c r="E30" s="208">
        <v>0</v>
      </c>
      <c r="F30" s="209"/>
      <c r="G30" s="210"/>
      <c r="M30" s="204" t="s">
        <v>121</v>
      </c>
      <c r="O30" s="195"/>
    </row>
    <row r="31" spans="1:104">
      <c r="A31" s="203"/>
      <c r="B31" s="205"/>
      <c r="C31" s="206" t="s">
        <v>122</v>
      </c>
      <c r="D31" s="207"/>
      <c r="E31" s="208">
        <v>0</v>
      </c>
      <c r="F31" s="209"/>
      <c r="G31" s="210"/>
      <c r="M31" s="204" t="s">
        <v>122</v>
      </c>
      <c r="O31" s="195"/>
    </row>
    <row r="32" spans="1:104">
      <c r="A32" s="203"/>
      <c r="B32" s="205"/>
      <c r="C32" s="206" t="s">
        <v>123</v>
      </c>
      <c r="D32" s="207"/>
      <c r="E32" s="208">
        <v>0</v>
      </c>
      <c r="F32" s="209"/>
      <c r="G32" s="210"/>
      <c r="M32" s="204" t="s">
        <v>123</v>
      </c>
      <c r="O32" s="195"/>
    </row>
    <row r="33" spans="1:15">
      <c r="A33" s="203"/>
      <c r="B33" s="205"/>
      <c r="C33" s="206" t="s">
        <v>124</v>
      </c>
      <c r="D33" s="207"/>
      <c r="E33" s="208">
        <v>0</v>
      </c>
      <c r="F33" s="209"/>
      <c r="G33" s="210"/>
      <c r="M33" s="204" t="s">
        <v>124</v>
      </c>
      <c r="O33" s="195"/>
    </row>
    <row r="34" spans="1:15" ht="22.5">
      <c r="A34" s="203"/>
      <c r="B34" s="205"/>
      <c r="C34" s="206" t="s">
        <v>125</v>
      </c>
      <c r="D34" s="207"/>
      <c r="E34" s="208">
        <v>0</v>
      </c>
      <c r="F34" s="209"/>
      <c r="G34" s="210"/>
      <c r="M34" s="204" t="s">
        <v>125</v>
      </c>
      <c r="O34" s="195"/>
    </row>
    <row r="35" spans="1:15">
      <c r="A35" s="203"/>
      <c r="B35" s="205"/>
      <c r="C35" s="206" t="s">
        <v>126</v>
      </c>
      <c r="D35" s="207"/>
      <c r="E35" s="208">
        <v>0</v>
      </c>
      <c r="F35" s="209"/>
      <c r="G35" s="210"/>
      <c r="M35" s="204" t="s">
        <v>126</v>
      </c>
      <c r="O35" s="195"/>
    </row>
    <row r="36" spans="1:15">
      <c r="A36" s="203"/>
      <c r="B36" s="205"/>
      <c r="C36" s="206" t="s">
        <v>127</v>
      </c>
      <c r="D36" s="207"/>
      <c r="E36" s="208">
        <v>0</v>
      </c>
      <c r="F36" s="209"/>
      <c r="G36" s="210"/>
      <c r="M36" s="204" t="s">
        <v>127</v>
      </c>
      <c r="O36" s="195"/>
    </row>
    <row r="37" spans="1:15">
      <c r="A37" s="203"/>
      <c r="B37" s="205"/>
      <c r="C37" s="206" t="s">
        <v>128</v>
      </c>
      <c r="D37" s="207"/>
      <c r="E37" s="208">
        <v>0</v>
      </c>
      <c r="F37" s="209"/>
      <c r="G37" s="210"/>
      <c r="M37" s="204" t="s">
        <v>128</v>
      </c>
      <c r="O37" s="195"/>
    </row>
    <row r="38" spans="1:15">
      <c r="A38" s="203"/>
      <c r="B38" s="205"/>
      <c r="C38" s="206" t="s">
        <v>129</v>
      </c>
      <c r="D38" s="207"/>
      <c r="E38" s="208">
        <v>0</v>
      </c>
      <c r="F38" s="209"/>
      <c r="G38" s="210"/>
      <c r="M38" s="204" t="s">
        <v>129</v>
      </c>
      <c r="O38" s="195"/>
    </row>
    <row r="39" spans="1:15">
      <c r="A39" s="203"/>
      <c r="B39" s="205"/>
      <c r="C39" s="206" t="s">
        <v>130</v>
      </c>
      <c r="D39" s="207"/>
      <c r="E39" s="208">
        <v>0</v>
      </c>
      <c r="F39" s="209"/>
      <c r="G39" s="210"/>
      <c r="M39" s="204" t="s">
        <v>130</v>
      </c>
      <c r="O39" s="195"/>
    </row>
    <row r="40" spans="1:15">
      <c r="A40" s="203"/>
      <c r="B40" s="205"/>
      <c r="C40" s="206" t="s">
        <v>131</v>
      </c>
      <c r="D40" s="207"/>
      <c r="E40" s="208">
        <v>0</v>
      </c>
      <c r="F40" s="209"/>
      <c r="G40" s="210"/>
      <c r="M40" s="204" t="s">
        <v>131</v>
      </c>
      <c r="O40" s="195"/>
    </row>
    <row r="41" spans="1:15">
      <c r="A41" s="203"/>
      <c r="B41" s="205"/>
      <c r="C41" s="206" t="s">
        <v>132</v>
      </c>
      <c r="D41" s="207"/>
      <c r="E41" s="208">
        <v>0</v>
      </c>
      <c r="F41" s="209"/>
      <c r="G41" s="210"/>
      <c r="M41" s="204" t="s">
        <v>132</v>
      </c>
      <c r="O41" s="195"/>
    </row>
    <row r="42" spans="1:15">
      <c r="A42" s="203"/>
      <c r="B42" s="205"/>
      <c r="C42" s="206" t="s">
        <v>133</v>
      </c>
      <c r="D42" s="207"/>
      <c r="E42" s="208">
        <v>0</v>
      </c>
      <c r="F42" s="209"/>
      <c r="G42" s="210"/>
      <c r="M42" s="204" t="s">
        <v>133</v>
      </c>
      <c r="O42" s="195"/>
    </row>
    <row r="43" spans="1:15">
      <c r="A43" s="203"/>
      <c r="B43" s="205"/>
      <c r="C43" s="206" t="s">
        <v>134</v>
      </c>
      <c r="D43" s="207"/>
      <c r="E43" s="208">
        <v>0</v>
      </c>
      <c r="F43" s="209"/>
      <c r="G43" s="210"/>
      <c r="M43" s="204" t="s">
        <v>134</v>
      </c>
      <c r="O43" s="195"/>
    </row>
    <row r="44" spans="1:15">
      <c r="A44" s="203"/>
      <c r="B44" s="205"/>
      <c r="C44" s="206" t="s">
        <v>135</v>
      </c>
      <c r="D44" s="207"/>
      <c r="E44" s="208">
        <v>0</v>
      </c>
      <c r="F44" s="209"/>
      <c r="G44" s="210"/>
      <c r="M44" s="204" t="s">
        <v>135</v>
      </c>
      <c r="O44" s="195"/>
    </row>
    <row r="45" spans="1:15">
      <c r="A45" s="203"/>
      <c r="B45" s="205"/>
      <c r="C45" s="206" t="s">
        <v>136</v>
      </c>
      <c r="D45" s="207"/>
      <c r="E45" s="208">
        <v>0</v>
      </c>
      <c r="F45" s="209"/>
      <c r="G45" s="210"/>
      <c r="M45" s="204" t="s">
        <v>136</v>
      </c>
      <c r="O45" s="195"/>
    </row>
    <row r="46" spans="1:15">
      <c r="A46" s="203"/>
      <c r="B46" s="205"/>
      <c r="C46" s="206" t="s">
        <v>137</v>
      </c>
      <c r="D46" s="207"/>
      <c r="E46" s="208">
        <v>0</v>
      </c>
      <c r="F46" s="209"/>
      <c r="G46" s="210"/>
      <c r="M46" s="204" t="s">
        <v>137</v>
      </c>
      <c r="O46" s="195"/>
    </row>
    <row r="47" spans="1:15">
      <c r="A47" s="203"/>
      <c r="B47" s="205"/>
      <c r="C47" s="206" t="s">
        <v>138</v>
      </c>
      <c r="D47" s="207"/>
      <c r="E47" s="208">
        <v>0</v>
      </c>
      <c r="F47" s="209"/>
      <c r="G47" s="210"/>
      <c r="M47" s="204" t="s">
        <v>138</v>
      </c>
      <c r="O47" s="195"/>
    </row>
    <row r="48" spans="1:15">
      <c r="A48" s="203"/>
      <c r="B48" s="205"/>
      <c r="C48" s="206" t="s">
        <v>139</v>
      </c>
      <c r="D48" s="207"/>
      <c r="E48" s="208">
        <v>0</v>
      </c>
      <c r="F48" s="209"/>
      <c r="G48" s="210"/>
      <c r="M48" s="204" t="s">
        <v>139</v>
      </c>
      <c r="O48" s="195"/>
    </row>
    <row r="49" spans="1:104">
      <c r="A49" s="203"/>
      <c r="B49" s="205"/>
      <c r="C49" s="206" t="s">
        <v>140</v>
      </c>
      <c r="D49" s="207"/>
      <c r="E49" s="208">
        <v>0</v>
      </c>
      <c r="F49" s="209"/>
      <c r="G49" s="210"/>
      <c r="M49" s="204" t="s">
        <v>140</v>
      </c>
      <c r="O49" s="195"/>
    </row>
    <row r="50" spans="1:104">
      <c r="A50" s="203"/>
      <c r="B50" s="205"/>
      <c r="C50" s="206" t="s">
        <v>141</v>
      </c>
      <c r="D50" s="207"/>
      <c r="E50" s="208">
        <v>0</v>
      </c>
      <c r="F50" s="209"/>
      <c r="G50" s="210"/>
      <c r="M50" s="204" t="s">
        <v>141</v>
      </c>
      <c r="O50" s="195"/>
    </row>
    <row r="51" spans="1:104">
      <c r="A51" s="203"/>
      <c r="B51" s="205"/>
      <c r="C51" s="206" t="s">
        <v>142</v>
      </c>
      <c r="D51" s="207"/>
      <c r="E51" s="208">
        <v>0</v>
      </c>
      <c r="F51" s="209"/>
      <c r="G51" s="210"/>
      <c r="M51" s="204" t="s">
        <v>142</v>
      </c>
      <c r="O51" s="195"/>
    </row>
    <row r="52" spans="1:104">
      <c r="A52" s="203"/>
      <c r="B52" s="205"/>
      <c r="C52" s="206" t="s">
        <v>143</v>
      </c>
      <c r="D52" s="207"/>
      <c r="E52" s="208">
        <v>0</v>
      </c>
      <c r="F52" s="209"/>
      <c r="G52" s="210"/>
      <c r="M52" s="204" t="s">
        <v>143</v>
      </c>
      <c r="O52" s="195"/>
    </row>
    <row r="53" spans="1:104">
      <c r="A53" s="203"/>
      <c r="B53" s="205"/>
      <c r="C53" s="206" t="s">
        <v>144</v>
      </c>
      <c r="D53" s="207"/>
      <c r="E53" s="208">
        <v>0</v>
      </c>
      <c r="F53" s="209"/>
      <c r="G53" s="210"/>
      <c r="M53" s="204" t="s">
        <v>144</v>
      </c>
      <c r="O53" s="195"/>
    </row>
    <row r="54" spans="1:104">
      <c r="A54" s="203"/>
      <c r="B54" s="205"/>
      <c r="C54" s="206" t="s">
        <v>145</v>
      </c>
      <c r="D54" s="207"/>
      <c r="E54" s="208">
        <v>0</v>
      </c>
      <c r="F54" s="209"/>
      <c r="G54" s="210"/>
      <c r="M54" s="204" t="s">
        <v>145</v>
      </c>
      <c r="O54" s="195"/>
    </row>
    <row r="55" spans="1:104">
      <c r="A55" s="203"/>
      <c r="B55" s="205"/>
      <c r="C55" s="206" t="s">
        <v>146</v>
      </c>
      <c r="D55" s="207"/>
      <c r="E55" s="208">
        <v>0</v>
      </c>
      <c r="F55" s="209"/>
      <c r="G55" s="210"/>
      <c r="M55" s="204" t="s">
        <v>146</v>
      </c>
      <c r="O55" s="195"/>
    </row>
    <row r="56" spans="1:104">
      <c r="A56" s="203"/>
      <c r="B56" s="205"/>
      <c r="C56" s="206" t="s">
        <v>147</v>
      </c>
      <c r="D56" s="207"/>
      <c r="E56" s="208">
        <v>0</v>
      </c>
      <c r="F56" s="209"/>
      <c r="G56" s="210"/>
      <c r="M56" s="204" t="s">
        <v>147</v>
      </c>
      <c r="O56" s="195"/>
    </row>
    <row r="57" spans="1:104">
      <c r="A57" s="203"/>
      <c r="B57" s="205"/>
      <c r="C57" s="206" t="s">
        <v>148</v>
      </c>
      <c r="D57" s="207"/>
      <c r="E57" s="208">
        <v>0</v>
      </c>
      <c r="F57" s="209"/>
      <c r="G57" s="210"/>
      <c r="M57" s="204">
        <v>0</v>
      </c>
      <c r="O57" s="195"/>
    </row>
    <row r="58" spans="1:104">
      <c r="A58" s="203"/>
      <c r="B58" s="205"/>
      <c r="C58" s="206" t="s">
        <v>149</v>
      </c>
      <c r="D58" s="207"/>
      <c r="E58" s="208">
        <v>5</v>
      </c>
      <c r="F58" s="209"/>
      <c r="G58" s="210"/>
      <c r="M58" s="204" t="s">
        <v>149</v>
      </c>
      <c r="O58" s="195"/>
    </row>
    <row r="59" spans="1:104">
      <c r="A59" s="196">
        <v>10</v>
      </c>
      <c r="B59" s="197" t="s">
        <v>150</v>
      </c>
      <c r="C59" s="198" t="s">
        <v>151</v>
      </c>
      <c r="D59" s="199" t="s">
        <v>61</v>
      </c>
      <c r="E59" s="200"/>
      <c r="F59" s="200">
        <v>0</v>
      </c>
      <c r="G59" s="201">
        <f>E59*F59</f>
        <v>0</v>
      </c>
      <c r="O59" s="195">
        <v>2</v>
      </c>
      <c r="AA59" s="167">
        <v>7</v>
      </c>
      <c r="AB59" s="167">
        <v>1002</v>
      </c>
      <c r="AC59" s="167">
        <v>5</v>
      </c>
      <c r="AZ59" s="167">
        <v>2</v>
      </c>
      <c r="BA59" s="167">
        <f>IF(AZ59=1,G59,0)</f>
        <v>0</v>
      </c>
      <c r="BB59" s="167">
        <f>IF(AZ59=2,G59,0)</f>
        <v>0</v>
      </c>
      <c r="BC59" s="167">
        <f>IF(AZ59=3,G59,0)</f>
        <v>0</v>
      </c>
      <c r="BD59" s="167">
        <f>IF(AZ59=4,G59,0)</f>
        <v>0</v>
      </c>
      <c r="BE59" s="167">
        <f>IF(AZ59=5,G59,0)</f>
        <v>0</v>
      </c>
      <c r="CA59" s="202">
        <v>7</v>
      </c>
      <c r="CB59" s="202">
        <v>1002</v>
      </c>
      <c r="CZ59" s="167">
        <v>0</v>
      </c>
    </row>
    <row r="60" spans="1:104">
      <c r="A60" s="211"/>
      <c r="B60" s="212" t="s">
        <v>74</v>
      </c>
      <c r="C60" s="213" t="str">
        <f>CONCATENATE(B28," ",C28)</f>
        <v>766 Konstrukce truhlářské</v>
      </c>
      <c r="D60" s="214"/>
      <c r="E60" s="215"/>
      <c r="F60" s="216"/>
      <c r="G60" s="217">
        <f>SUM(G28:G59)</f>
        <v>0</v>
      </c>
      <c r="O60" s="195">
        <v>4</v>
      </c>
      <c r="BA60" s="218">
        <f>SUM(BA28:BA59)</f>
        <v>0</v>
      </c>
      <c r="BB60" s="218">
        <f>SUM(BB28:BB59)</f>
        <v>0</v>
      </c>
      <c r="BC60" s="218">
        <f>SUM(BC28:BC59)</f>
        <v>0</v>
      </c>
      <c r="BD60" s="218">
        <f>SUM(BD28:BD59)</f>
        <v>0</v>
      </c>
      <c r="BE60" s="218">
        <f>SUM(BE28:BE59)</f>
        <v>0</v>
      </c>
    </row>
    <row r="61" spans="1:104">
      <c r="A61" s="188" t="s">
        <v>72</v>
      </c>
      <c r="B61" s="189" t="s">
        <v>152</v>
      </c>
      <c r="C61" s="190" t="s">
        <v>153</v>
      </c>
      <c r="D61" s="191"/>
      <c r="E61" s="192"/>
      <c r="F61" s="192"/>
      <c r="G61" s="193"/>
      <c r="H61" s="194"/>
      <c r="I61" s="194"/>
      <c r="O61" s="195">
        <v>1</v>
      </c>
    </row>
    <row r="62" spans="1:104" ht="22.5">
      <c r="A62" s="196">
        <v>11</v>
      </c>
      <c r="B62" s="197" t="s">
        <v>154</v>
      </c>
      <c r="C62" s="198" t="s">
        <v>155</v>
      </c>
      <c r="D62" s="199" t="s">
        <v>73</v>
      </c>
      <c r="E62" s="200">
        <v>1</v>
      </c>
      <c r="F62" s="200">
        <v>0</v>
      </c>
      <c r="G62" s="201">
        <f>E62*F62</f>
        <v>0</v>
      </c>
      <c r="O62" s="195">
        <v>2</v>
      </c>
      <c r="AA62" s="167">
        <v>1</v>
      </c>
      <c r="AB62" s="167">
        <v>7</v>
      </c>
      <c r="AC62" s="167">
        <v>7</v>
      </c>
      <c r="AZ62" s="167">
        <v>2</v>
      </c>
      <c r="BA62" s="167">
        <f>IF(AZ62=1,G62,0)</f>
        <v>0</v>
      </c>
      <c r="BB62" s="167">
        <f>IF(AZ62=2,G62,0)</f>
        <v>0</v>
      </c>
      <c r="BC62" s="167">
        <f>IF(AZ62=3,G62,0)</f>
        <v>0</v>
      </c>
      <c r="BD62" s="167">
        <f>IF(AZ62=4,G62,0)</f>
        <v>0</v>
      </c>
      <c r="BE62" s="167">
        <f>IF(AZ62=5,G62,0)</f>
        <v>0</v>
      </c>
      <c r="CA62" s="202">
        <v>1</v>
      </c>
      <c r="CB62" s="202">
        <v>7</v>
      </c>
      <c r="CZ62" s="167">
        <v>0</v>
      </c>
    </row>
    <row r="63" spans="1:104">
      <c r="A63" s="211"/>
      <c r="B63" s="212" t="s">
        <v>74</v>
      </c>
      <c r="C63" s="213" t="str">
        <f>CONCATENATE(B61," ",C61)</f>
        <v>781 Obklady keramické</v>
      </c>
      <c r="D63" s="214"/>
      <c r="E63" s="215"/>
      <c r="F63" s="216"/>
      <c r="G63" s="217">
        <f>SUM(G61:G62)</f>
        <v>0</v>
      </c>
      <c r="O63" s="195">
        <v>4</v>
      </c>
      <c r="BA63" s="218">
        <f>SUM(BA61:BA62)</f>
        <v>0</v>
      </c>
      <c r="BB63" s="218">
        <f>SUM(BB61:BB62)</f>
        <v>0</v>
      </c>
      <c r="BC63" s="218">
        <f>SUM(BC61:BC62)</f>
        <v>0</v>
      </c>
      <c r="BD63" s="218">
        <f>SUM(BD61:BD62)</f>
        <v>0</v>
      </c>
      <c r="BE63" s="218">
        <f>SUM(BE61:BE62)</f>
        <v>0</v>
      </c>
    </row>
    <row r="64" spans="1:104">
      <c r="A64" s="188" t="s">
        <v>72</v>
      </c>
      <c r="B64" s="189" t="s">
        <v>156</v>
      </c>
      <c r="C64" s="190" t="s">
        <v>157</v>
      </c>
      <c r="D64" s="191"/>
      <c r="E64" s="192"/>
      <c r="F64" s="192"/>
      <c r="G64" s="193"/>
      <c r="H64" s="194"/>
      <c r="I64" s="194"/>
      <c r="O64" s="195">
        <v>1</v>
      </c>
    </row>
    <row r="65" spans="1:104" ht="22.5">
      <c r="A65" s="196">
        <v>12</v>
      </c>
      <c r="B65" s="197" t="s">
        <v>158</v>
      </c>
      <c r="C65" s="198" t="s">
        <v>159</v>
      </c>
      <c r="D65" s="199" t="s">
        <v>116</v>
      </c>
      <c r="E65" s="200">
        <v>1.4785999999999999</v>
      </c>
      <c r="F65" s="200">
        <v>0</v>
      </c>
      <c r="G65" s="201">
        <f>E65*F65</f>
        <v>0</v>
      </c>
      <c r="O65" s="195">
        <v>2</v>
      </c>
      <c r="AA65" s="167">
        <v>12</v>
      </c>
      <c r="AB65" s="167">
        <v>0</v>
      </c>
      <c r="AC65" s="167">
        <v>5</v>
      </c>
      <c r="AZ65" s="167">
        <v>1</v>
      </c>
      <c r="BA65" s="167">
        <f>IF(AZ65=1,G65,0)</f>
        <v>0</v>
      </c>
      <c r="BB65" s="167">
        <f>IF(AZ65=2,G65,0)</f>
        <v>0</v>
      </c>
      <c r="BC65" s="167">
        <f>IF(AZ65=3,G65,0)</f>
        <v>0</v>
      </c>
      <c r="BD65" s="167">
        <f>IF(AZ65=4,G65,0)</f>
        <v>0</v>
      </c>
      <c r="BE65" s="167">
        <f>IF(AZ65=5,G65,0)</f>
        <v>0</v>
      </c>
      <c r="CA65" s="202">
        <v>12</v>
      </c>
      <c r="CB65" s="202">
        <v>0</v>
      </c>
      <c r="CZ65" s="167">
        <v>0</v>
      </c>
    </row>
    <row r="66" spans="1:104">
      <c r="A66" s="196">
        <v>13</v>
      </c>
      <c r="B66" s="197" t="s">
        <v>160</v>
      </c>
      <c r="C66" s="198" t="s">
        <v>161</v>
      </c>
      <c r="D66" s="199" t="s">
        <v>116</v>
      </c>
      <c r="E66" s="200">
        <v>1.4785729999999999</v>
      </c>
      <c r="F66" s="200">
        <v>0</v>
      </c>
      <c r="G66" s="201">
        <f>E66*F66</f>
        <v>0</v>
      </c>
      <c r="O66" s="195">
        <v>2</v>
      </c>
      <c r="AA66" s="167">
        <v>8</v>
      </c>
      <c r="AB66" s="167">
        <v>0</v>
      </c>
      <c r="AC66" s="167">
        <v>3</v>
      </c>
      <c r="AZ66" s="167">
        <v>1</v>
      </c>
      <c r="BA66" s="167">
        <f>IF(AZ66=1,G66,0)</f>
        <v>0</v>
      </c>
      <c r="BB66" s="167">
        <f>IF(AZ66=2,G66,0)</f>
        <v>0</v>
      </c>
      <c r="BC66" s="167">
        <f>IF(AZ66=3,G66,0)</f>
        <v>0</v>
      </c>
      <c r="BD66" s="167">
        <f>IF(AZ66=4,G66,0)</f>
        <v>0</v>
      </c>
      <c r="BE66" s="167">
        <f>IF(AZ66=5,G66,0)</f>
        <v>0</v>
      </c>
      <c r="CA66" s="202">
        <v>8</v>
      </c>
      <c r="CB66" s="202">
        <v>0</v>
      </c>
      <c r="CZ66" s="167">
        <v>0</v>
      </c>
    </row>
    <row r="67" spans="1:104">
      <c r="A67" s="196">
        <v>14</v>
      </c>
      <c r="B67" s="197" t="s">
        <v>162</v>
      </c>
      <c r="C67" s="198" t="s">
        <v>163</v>
      </c>
      <c r="D67" s="199" t="s">
        <v>116</v>
      </c>
      <c r="E67" s="200">
        <v>28.092887000000001</v>
      </c>
      <c r="F67" s="200">
        <v>0</v>
      </c>
      <c r="G67" s="201">
        <f>E67*F67</f>
        <v>0</v>
      </c>
      <c r="O67" s="195">
        <v>2</v>
      </c>
      <c r="AA67" s="167">
        <v>8</v>
      </c>
      <c r="AB67" s="167">
        <v>0</v>
      </c>
      <c r="AC67" s="167">
        <v>3</v>
      </c>
      <c r="AZ67" s="167">
        <v>1</v>
      </c>
      <c r="BA67" s="167">
        <f>IF(AZ67=1,G67,0)</f>
        <v>0</v>
      </c>
      <c r="BB67" s="167">
        <f>IF(AZ67=2,G67,0)</f>
        <v>0</v>
      </c>
      <c r="BC67" s="167">
        <f>IF(AZ67=3,G67,0)</f>
        <v>0</v>
      </c>
      <c r="BD67" s="167">
        <f>IF(AZ67=4,G67,0)</f>
        <v>0</v>
      </c>
      <c r="BE67" s="167">
        <f>IF(AZ67=5,G67,0)</f>
        <v>0</v>
      </c>
      <c r="CA67" s="202">
        <v>8</v>
      </c>
      <c r="CB67" s="202">
        <v>0</v>
      </c>
      <c r="CZ67" s="167">
        <v>0</v>
      </c>
    </row>
    <row r="68" spans="1:104">
      <c r="A68" s="196">
        <v>15</v>
      </c>
      <c r="B68" s="197" t="s">
        <v>164</v>
      </c>
      <c r="C68" s="198" t="s">
        <v>165</v>
      </c>
      <c r="D68" s="199" t="s">
        <v>116</v>
      </c>
      <c r="E68" s="200">
        <v>1.4785729999999999</v>
      </c>
      <c r="F68" s="200">
        <v>0</v>
      </c>
      <c r="G68" s="201">
        <f>E68*F68</f>
        <v>0</v>
      </c>
      <c r="O68" s="195">
        <v>2</v>
      </c>
      <c r="AA68" s="167">
        <v>8</v>
      </c>
      <c r="AB68" s="167">
        <v>0</v>
      </c>
      <c r="AC68" s="167">
        <v>3</v>
      </c>
      <c r="AZ68" s="167">
        <v>1</v>
      </c>
      <c r="BA68" s="167">
        <f>IF(AZ68=1,G68,0)</f>
        <v>0</v>
      </c>
      <c r="BB68" s="167">
        <f>IF(AZ68=2,G68,0)</f>
        <v>0</v>
      </c>
      <c r="BC68" s="167">
        <f>IF(AZ68=3,G68,0)</f>
        <v>0</v>
      </c>
      <c r="BD68" s="167">
        <f>IF(AZ68=4,G68,0)</f>
        <v>0</v>
      </c>
      <c r="BE68" s="167">
        <f>IF(AZ68=5,G68,0)</f>
        <v>0</v>
      </c>
      <c r="CA68" s="202">
        <v>8</v>
      </c>
      <c r="CB68" s="202">
        <v>0</v>
      </c>
      <c r="CZ68" s="167">
        <v>0</v>
      </c>
    </row>
    <row r="69" spans="1:104">
      <c r="A69" s="196">
        <v>16</v>
      </c>
      <c r="B69" s="197" t="s">
        <v>166</v>
      </c>
      <c r="C69" s="198" t="s">
        <v>167</v>
      </c>
      <c r="D69" s="199" t="s">
        <v>116</v>
      </c>
      <c r="E69" s="200">
        <v>2.9571459999999998</v>
      </c>
      <c r="F69" s="200">
        <v>0</v>
      </c>
      <c r="G69" s="201">
        <f>E69*F69</f>
        <v>0</v>
      </c>
      <c r="O69" s="195">
        <v>2</v>
      </c>
      <c r="AA69" s="167">
        <v>8</v>
      </c>
      <c r="AB69" s="167">
        <v>0</v>
      </c>
      <c r="AC69" s="167">
        <v>3</v>
      </c>
      <c r="AZ69" s="167">
        <v>1</v>
      </c>
      <c r="BA69" s="167">
        <f>IF(AZ69=1,G69,0)</f>
        <v>0</v>
      </c>
      <c r="BB69" s="167">
        <f>IF(AZ69=2,G69,0)</f>
        <v>0</v>
      </c>
      <c r="BC69" s="167">
        <f>IF(AZ69=3,G69,0)</f>
        <v>0</v>
      </c>
      <c r="BD69" s="167">
        <f>IF(AZ69=4,G69,0)</f>
        <v>0</v>
      </c>
      <c r="BE69" s="167">
        <f>IF(AZ69=5,G69,0)</f>
        <v>0</v>
      </c>
      <c r="CA69" s="202">
        <v>8</v>
      </c>
      <c r="CB69" s="202">
        <v>0</v>
      </c>
      <c r="CZ69" s="167">
        <v>0</v>
      </c>
    </row>
    <row r="70" spans="1:104">
      <c r="A70" s="196">
        <v>17</v>
      </c>
      <c r="B70" s="197" t="s">
        <v>168</v>
      </c>
      <c r="C70" s="198" t="s">
        <v>169</v>
      </c>
      <c r="D70" s="199" t="s">
        <v>116</v>
      </c>
      <c r="E70" s="200">
        <v>1.4785729999999999</v>
      </c>
      <c r="F70" s="200">
        <v>0</v>
      </c>
      <c r="G70" s="201">
        <f>E70*F70</f>
        <v>0</v>
      </c>
      <c r="O70" s="195">
        <v>2</v>
      </c>
      <c r="AA70" s="167">
        <v>8</v>
      </c>
      <c r="AB70" s="167">
        <v>0</v>
      </c>
      <c r="AC70" s="167">
        <v>3</v>
      </c>
      <c r="AZ70" s="167">
        <v>1</v>
      </c>
      <c r="BA70" s="167">
        <f>IF(AZ70=1,G70,0)</f>
        <v>0</v>
      </c>
      <c r="BB70" s="167">
        <f>IF(AZ70=2,G70,0)</f>
        <v>0</v>
      </c>
      <c r="BC70" s="167">
        <f>IF(AZ70=3,G70,0)</f>
        <v>0</v>
      </c>
      <c r="BD70" s="167">
        <f>IF(AZ70=4,G70,0)</f>
        <v>0</v>
      </c>
      <c r="BE70" s="167">
        <f>IF(AZ70=5,G70,0)</f>
        <v>0</v>
      </c>
      <c r="CA70" s="202">
        <v>8</v>
      </c>
      <c r="CB70" s="202">
        <v>0</v>
      </c>
      <c r="CZ70" s="167">
        <v>0</v>
      </c>
    </row>
    <row r="71" spans="1:104">
      <c r="A71" s="211"/>
      <c r="B71" s="212" t="s">
        <v>74</v>
      </c>
      <c r="C71" s="213" t="str">
        <f>CONCATENATE(B64," ",C64)</f>
        <v>D96 Přesuny suti a vybouraných hmot</v>
      </c>
      <c r="D71" s="214"/>
      <c r="E71" s="215"/>
      <c r="F71" s="216"/>
      <c r="G71" s="217">
        <f>SUM(G64:G70)</f>
        <v>0</v>
      </c>
      <c r="O71" s="195">
        <v>4</v>
      </c>
      <c r="BA71" s="218">
        <f>SUM(BA64:BA70)</f>
        <v>0</v>
      </c>
      <c r="BB71" s="218">
        <f>SUM(BB64:BB70)</f>
        <v>0</v>
      </c>
      <c r="BC71" s="218">
        <f>SUM(BC64:BC70)</f>
        <v>0</v>
      </c>
      <c r="BD71" s="218">
        <f>SUM(BD64:BD70)</f>
        <v>0</v>
      </c>
      <c r="BE71" s="218">
        <f>SUM(BE64:BE70)</f>
        <v>0</v>
      </c>
    </row>
    <row r="72" spans="1:104">
      <c r="E72" s="167"/>
    </row>
    <row r="73" spans="1:104">
      <c r="E73" s="167"/>
    </row>
    <row r="74" spans="1:104">
      <c r="E74" s="167"/>
    </row>
    <row r="75" spans="1:104">
      <c r="E75" s="167"/>
    </row>
    <row r="76" spans="1:104">
      <c r="E76" s="167"/>
    </row>
    <row r="77" spans="1:104">
      <c r="E77" s="167"/>
    </row>
    <row r="78" spans="1:104">
      <c r="E78" s="167"/>
    </row>
    <row r="79" spans="1:104">
      <c r="E79" s="167"/>
    </row>
    <row r="80" spans="1:104">
      <c r="E80" s="167"/>
    </row>
    <row r="81" spans="1:7">
      <c r="E81" s="167"/>
    </row>
    <row r="82" spans="1:7">
      <c r="E82" s="167"/>
    </row>
    <row r="83" spans="1:7">
      <c r="E83" s="167"/>
    </row>
    <row r="84" spans="1:7">
      <c r="E84" s="167"/>
    </row>
    <row r="85" spans="1:7">
      <c r="E85" s="167"/>
    </row>
    <row r="86" spans="1:7">
      <c r="E86" s="167"/>
    </row>
    <row r="87" spans="1:7">
      <c r="E87" s="167"/>
    </row>
    <row r="88" spans="1:7">
      <c r="E88" s="167"/>
    </row>
    <row r="89" spans="1:7">
      <c r="E89" s="167"/>
    </row>
    <row r="90" spans="1:7">
      <c r="E90" s="167"/>
    </row>
    <row r="91" spans="1:7">
      <c r="E91" s="167"/>
    </row>
    <row r="92" spans="1:7">
      <c r="E92" s="167"/>
    </row>
    <row r="93" spans="1:7">
      <c r="E93" s="167"/>
    </row>
    <row r="94" spans="1:7">
      <c r="E94" s="167"/>
    </row>
    <row r="95" spans="1:7">
      <c r="A95" s="219"/>
      <c r="B95" s="219"/>
      <c r="C95" s="219"/>
      <c r="D95" s="219"/>
      <c r="E95" s="219"/>
      <c r="F95" s="219"/>
      <c r="G95" s="219"/>
    </row>
    <row r="96" spans="1:7">
      <c r="A96" s="219"/>
      <c r="B96" s="219"/>
      <c r="C96" s="219"/>
      <c r="D96" s="219"/>
      <c r="E96" s="219"/>
      <c r="F96" s="219"/>
      <c r="G96" s="219"/>
    </row>
    <row r="97" spans="1:7">
      <c r="A97" s="219"/>
      <c r="B97" s="219"/>
      <c r="C97" s="219"/>
      <c r="D97" s="219"/>
      <c r="E97" s="219"/>
      <c r="F97" s="219"/>
      <c r="G97" s="219"/>
    </row>
    <row r="98" spans="1:7">
      <c r="A98" s="219"/>
      <c r="B98" s="219"/>
      <c r="C98" s="219"/>
      <c r="D98" s="219"/>
      <c r="E98" s="219"/>
      <c r="F98" s="219"/>
      <c r="G98" s="219"/>
    </row>
    <row r="99" spans="1:7">
      <c r="E99" s="167"/>
    </row>
    <row r="100" spans="1:7">
      <c r="E100" s="167"/>
    </row>
    <row r="101" spans="1:7">
      <c r="E101" s="167"/>
    </row>
    <row r="102" spans="1:7">
      <c r="E102" s="167"/>
    </row>
    <row r="103" spans="1:7">
      <c r="E103" s="167"/>
    </row>
    <row r="104" spans="1:7">
      <c r="E104" s="167"/>
    </row>
    <row r="105" spans="1:7">
      <c r="E105" s="167"/>
    </row>
    <row r="106" spans="1:7">
      <c r="E106" s="167"/>
    </row>
    <row r="107" spans="1:7">
      <c r="E107" s="167"/>
    </row>
    <row r="108" spans="1:7">
      <c r="E108" s="167"/>
    </row>
    <row r="109" spans="1:7">
      <c r="E109" s="167"/>
    </row>
    <row r="110" spans="1:7">
      <c r="E110" s="167"/>
    </row>
    <row r="111" spans="1:7">
      <c r="E111" s="167"/>
    </row>
    <row r="112" spans="1:7">
      <c r="E112" s="167"/>
    </row>
    <row r="113" spans="5:5">
      <c r="E113" s="167"/>
    </row>
    <row r="114" spans="5:5">
      <c r="E114" s="167"/>
    </row>
    <row r="115" spans="5:5">
      <c r="E115" s="167"/>
    </row>
    <row r="116" spans="5:5">
      <c r="E116" s="167"/>
    </row>
    <row r="117" spans="5:5">
      <c r="E117" s="167"/>
    </row>
    <row r="118" spans="5:5">
      <c r="E118" s="167"/>
    </row>
    <row r="119" spans="5:5">
      <c r="E119" s="167"/>
    </row>
    <row r="120" spans="5:5">
      <c r="E120" s="167"/>
    </row>
    <row r="121" spans="5:5">
      <c r="E121" s="167"/>
    </row>
    <row r="122" spans="5:5">
      <c r="E122" s="167"/>
    </row>
    <row r="123" spans="5:5">
      <c r="E123" s="167"/>
    </row>
    <row r="124" spans="5:5">
      <c r="E124" s="167"/>
    </row>
    <row r="125" spans="5:5">
      <c r="E125" s="167"/>
    </row>
    <row r="126" spans="5:5">
      <c r="E126" s="167"/>
    </row>
    <row r="127" spans="5:5">
      <c r="E127" s="167"/>
    </row>
    <row r="128" spans="5:5">
      <c r="E128" s="167"/>
    </row>
    <row r="129" spans="1:7">
      <c r="E129" s="167"/>
    </row>
    <row r="130" spans="1:7">
      <c r="A130" s="220"/>
      <c r="B130" s="220"/>
    </row>
    <row r="131" spans="1:7">
      <c r="A131" s="219"/>
      <c r="B131" s="219"/>
      <c r="C131" s="222"/>
      <c r="D131" s="222"/>
      <c r="E131" s="223"/>
      <c r="F131" s="222"/>
      <c r="G131" s="224"/>
    </row>
    <row r="132" spans="1:7">
      <c r="A132" s="225"/>
      <c r="B132" s="225"/>
      <c r="C132" s="219"/>
      <c r="D132" s="219"/>
      <c r="E132" s="226"/>
      <c r="F132" s="219"/>
      <c r="G132" s="219"/>
    </row>
    <row r="133" spans="1:7">
      <c r="A133" s="219"/>
      <c r="B133" s="219"/>
      <c r="C133" s="219"/>
      <c r="D133" s="219"/>
      <c r="E133" s="226"/>
      <c r="F133" s="219"/>
      <c r="G133" s="219"/>
    </row>
    <row r="134" spans="1:7">
      <c r="A134" s="219"/>
      <c r="B134" s="219"/>
      <c r="C134" s="219"/>
      <c r="D134" s="219"/>
      <c r="E134" s="226"/>
      <c r="F134" s="219"/>
      <c r="G134" s="219"/>
    </row>
    <row r="135" spans="1:7">
      <c r="A135" s="219"/>
      <c r="B135" s="219"/>
      <c r="C135" s="219"/>
      <c r="D135" s="219"/>
      <c r="E135" s="226"/>
      <c r="F135" s="219"/>
      <c r="G135" s="219"/>
    </row>
    <row r="136" spans="1:7">
      <c r="A136" s="219"/>
      <c r="B136" s="219"/>
      <c r="C136" s="219"/>
      <c r="D136" s="219"/>
      <c r="E136" s="226"/>
      <c r="F136" s="219"/>
      <c r="G136" s="219"/>
    </row>
    <row r="137" spans="1:7">
      <c r="A137" s="219"/>
      <c r="B137" s="219"/>
      <c r="C137" s="219"/>
      <c r="D137" s="219"/>
      <c r="E137" s="226"/>
      <c r="F137" s="219"/>
      <c r="G137" s="219"/>
    </row>
    <row r="138" spans="1:7">
      <c r="A138" s="219"/>
      <c r="B138" s="219"/>
      <c r="C138" s="219"/>
      <c r="D138" s="219"/>
      <c r="E138" s="226"/>
      <c r="F138" s="219"/>
      <c r="G138" s="219"/>
    </row>
    <row r="139" spans="1:7">
      <c r="A139" s="219"/>
      <c r="B139" s="219"/>
      <c r="C139" s="219"/>
      <c r="D139" s="219"/>
      <c r="E139" s="226"/>
      <c r="F139" s="219"/>
      <c r="G139" s="219"/>
    </row>
    <row r="140" spans="1:7">
      <c r="A140" s="219"/>
      <c r="B140" s="219"/>
      <c r="C140" s="219"/>
      <c r="D140" s="219"/>
      <c r="E140" s="226"/>
      <c r="F140" s="219"/>
      <c r="G140" s="219"/>
    </row>
    <row r="141" spans="1:7">
      <c r="A141" s="219"/>
      <c r="B141" s="219"/>
      <c r="C141" s="219"/>
      <c r="D141" s="219"/>
      <c r="E141" s="226"/>
      <c r="F141" s="219"/>
      <c r="G141" s="219"/>
    </row>
    <row r="142" spans="1:7">
      <c r="A142" s="219"/>
      <c r="B142" s="219"/>
      <c r="C142" s="219"/>
      <c r="D142" s="219"/>
      <c r="E142" s="226"/>
      <c r="F142" s="219"/>
      <c r="G142" s="219"/>
    </row>
    <row r="143" spans="1:7">
      <c r="A143" s="219"/>
      <c r="B143" s="219"/>
      <c r="C143" s="219"/>
      <c r="D143" s="219"/>
      <c r="E143" s="226"/>
      <c r="F143" s="219"/>
      <c r="G143" s="219"/>
    </row>
    <row r="144" spans="1:7">
      <c r="A144" s="219"/>
      <c r="B144" s="219"/>
      <c r="C144" s="219"/>
      <c r="D144" s="219"/>
      <c r="E144" s="226"/>
      <c r="F144" s="219"/>
      <c r="G144" s="219"/>
    </row>
  </sheetData>
  <mergeCells count="36">
    <mergeCell ref="C55:D55"/>
    <mergeCell ref="C56:D56"/>
    <mergeCell ref="C57:D57"/>
    <mergeCell ref="C58:D58"/>
    <mergeCell ref="C49:D49"/>
    <mergeCell ref="C50:D50"/>
    <mergeCell ref="C51:D51"/>
    <mergeCell ref="C52:D52"/>
    <mergeCell ref="C53:D53"/>
    <mergeCell ref="C54:D54"/>
    <mergeCell ref="C43:D43"/>
    <mergeCell ref="C44:D44"/>
    <mergeCell ref="C45:D45"/>
    <mergeCell ref="C46:D46"/>
    <mergeCell ref="C47:D47"/>
    <mergeCell ref="C48:D48"/>
    <mergeCell ref="C30:D30"/>
    <mergeCell ref="C31:D31"/>
    <mergeCell ref="C32:D32"/>
    <mergeCell ref="C33:D33"/>
    <mergeCell ref="C34:D34"/>
    <mergeCell ref="C35:D35"/>
    <mergeCell ref="C36:D36"/>
    <mergeCell ref="C37:D37"/>
    <mergeCell ref="C38:D38"/>
    <mergeCell ref="C23:D23"/>
    <mergeCell ref="C39:D39"/>
    <mergeCell ref="C40:D40"/>
    <mergeCell ref="C41:D41"/>
    <mergeCell ref="C42:D42"/>
    <mergeCell ref="C17:D17"/>
    <mergeCell ref="C18:D18"/>
    <mergeCell ref="A1:G1"/>
    <mergeCell ref="A3:B3"/>
    <mergeCell ref="A4:B4"/>
    <mergeCell ref="E4:G4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37</vt:i4>
      </vt:variant>
    </vt:vector>
  </HeadingPairs>
  <TitlesOfParts>
    <vt:vector size="40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SazbaDPH1</vt:lpstr>
      <vt:lpstr>SazbaDPH2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romca</dc:creator>
  <cp:lastModifiedBy>romca</cp:lastModifiedBy>
  <dcterms:created xsi:type="dcterms:W3CDTF">2025-08-04T14:17:46Z</dcterms:created>
  <dcterms:modified xsi:type="dcterms:W3CDTF">2025-08-04T14:18:15Z</dcterms:modified>
</cp:coreProperties>
</file>